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G:\.shortcut-targets-by-id\0B6WleMlVm33cbEwxMEg2bGlkTWM\APS\Campeonato Nacional Absoluto\2024-2025\"/>
    </mc:Choice>
  </mc:AlternateContent>
  <xr:revisionPtr revIDLastSave="0" documentId="13_ncr:1_{2C1DDBFA-FD99-416E-965C-A663B21E0F13}" xr6:coauthVersionLast="47" xr6:coauthVersionMax="47" xr10:uidLastSave="{00000000-0000-0000-0000-000000000000}"/>
  <bookViews>
    <workbookView xWindow="57480" yWindow="5520" windowWidth="29040" windowHeight="15720" activeTab="1" xr2:uid="{00000000-000D-0000-FFFF-FFFF00000000}"/>
  </bookViews>
  <sheets>
    <sheet name="1º Divisão 24-25" sheetId="4" r:id="rId1"/>
    <sheet name="2ª Divisão 24-25" sheetId="5" r:id="rId2"/>
    <sheet name="3º Divisão SERIE A 2017-2018" sheetId="11" state="hidden" r:id="rId3"/>
    <sheet name="3ª Divisão 2018-2019  (2)" sheetId="12" state="hidden" r:id="rId4"/>
    <sheet name="3º Divisão SERIE B 2017-2018" sheetId="13" state="hidden" r:id="rId5"/>
    <sheet name="2ª Divisão 2018-2019(old)" sheetId="14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9" roundtripDataChecksum="LUjv3KM6aSX3GN8DVF5k7KHu7QRtGpjIkMmbPSFpXKI="/>
    </ext>
  </extLst>
</workbook>
</file>

<file path=xl/calcChain.xml><?xml version="1.0" encoding="utf-8"?>
<calcChain xmlns="http://schemas.openxmlformats.org/spreadsheetml/2006/main">
  <c r="AE14" i="5" l="1"/>
  <c r="AE13" i="5"/>
  <c r="AE12" i="5"/>
  <c r="AE11" i="5"/>
  <c r="AE10" i="5"/>
  <c r="AE9" i="5"/>
  <c r="AE8" i="5"/>
  <c r="AE7" i="5"/>
  <c r="AE6" i="5"/>
  <c r="AL11" i="5"/>
  <c r="AJ11" i="5"/>
  <c r="AI11" i="5"/>
  <c r="AH11" i="5"/>
  <c r="AG11" i="5"/>
  <c r="AF11" i="5"/>
  <c r="AJ8" i="5"/>
  <c r="AI8" i="5"/>
  <c r="AL6" i="5"/>
  <c r="AJ6" i="5"/>
  <c r="AI6" i="5"/>
  <c r="AH6" i="5"/>
  <c r="AG6" i="5"/>
  <c r="AF6" i="5"/>
  <c r="AL9" i="4"/>
  <c r="AJ9" i="4"/>
  <c r="AI9" i="4"/>
  <c r="AH9" i="4"/>
  <c r="AG9" i="4"/>
  <c r="AF9" i="4"/>
  <c r="AE9" i="4"/>
  <c r="AL7" i="4"/>
  <c r="AJ7" i="4"/>
  <c r="AI7" i="4"/>
  <c r="AH7" i="4"/>
  <c r="AG7" i="4"/>
  <c r="AF7" i="4"/>
  <c r="AE7" i="4"/>
  <c r="AE6" i="4"/>
  <c r="AD7" i="4"/>
  <c r="AD6" i="4"/>
  <c r="K197" i="14"/>
  <c r="J197" i="14"/>
  <c r="F197" i="14"/>
  <c r="E197" i="14"/>
  <c r="K196" i="14"/>
  <c r="J196" i="14"/>
  <c r="F196" i="14"/>
  <c r="E196" i="14"/>
  <c r="K195" i="14"/>
  <c r="J195" i="14"/>
  <c r="F195" i="14"/>
  <c r="E195" i="14"/>
  <c r="K189" i="14"/>
  <c r="J189" i="14"/>
  <c r="F189" i="14"/>
  <c r="E189" i="14"/>
  <c r="K188" i="14"/>
  <c r="J188" i="14"/>
  <c r="F188" i="14"/>
  <c r="E188" i="14"/>
  <c r="K187" i="14"/>
  <c r="J187" i="14"/>
  <c r="F187" i="14"/>
  <c r="E187" i="14"/>
  <c r="K181" i="14"/>
  <c r="J181" i="14"/>
  <c r="F181" i="14"/>
  <c r="E181" i="14"/>
  <c r="K180" i="14"/>
  <c r="J180" i="14"/>
  <c r="F180" i="14"/>
  <c r="E180" i="14"/>
  <c r="K179" i="14"/>
  <c r="J179" i="14"/>
  <c r="F179" i="14"/>
  <c r="E179" i="14"/>
  <c r="K173" i="14"/>
  <c r="J173" i="14"/>
  <c r="F173" i="14"/>
  <c r="E173" i="14"/>
  <c r="K172" i="14"/>
  <c r="J172" i="14"/>
  <c r="F172" i="14"/>
  <c r="E172" i="14"/>
  <c r="K171" i="14"/>
  <c r="J171" i="14"/>
  <c r="F171" i="14"/>
  <c r="E171" i="14"/>
  <c r="K165" i="14"/>
  <c r="J165" i="14"/>
  <c r="F165" i="14"/>
  <c r="E165" i="14"/>
  <c r="K164" i="14"/>
  <c r="J164" i="14"/>
  <c r="F164" i="14"/>
  <c r="E164" i="14"/>
  <c r="K163" i="14"/>
  <c r="J163" i="14"/>
  <c r="F163" i="14"/>
  <c r="E163" i="14"/>
  <c r="K157" i="14"/>
  <c r="J157" i="14"/>
  <c r="F157" i="14"/>
  <c r="E157" i="14"/>
  <c r="K156" i="14"/>
  <c r="J156" i="14"/>
  <c r="F156" i="14"/>
  <c r="E156" i="14"/>
  <c r="K155" i="14"/>
  <c r="J155" i="14"/>
  <c r="F155" i="14"/>
  <c r="E155" i="14"/>
  <c r="K149" i="14"/>
  <c r="J149" i="14"/>
  <c r="F149" i="14"/>
  <c r="E149" i="14"/>
  <c r="K148" i="14"/>
  <c r="J148" i="14"/>
  <c r="F148" i="14"/>
  <c r="E148" i="14"/>
  <c r="K147" i="14"/>
  <c r="J147" i="14"/>
  <c r="F147" i="14"/>
  <c r="E147" i="14"/>
  <c r="K141" i="14"/>
  <c r="J141" i="14"/>
  <c r="F141" i="14"/>
  <c r="E141" i="14"/>
  <c r="K140" i="14"/>
  <c r="J140" i="14"/>
  <c r="F140" i="14"/>
  <c r="E140" i="14"/>
  <c r="K139" i="14"/>
  <c r="J139" i="14"/>
  <c r="F139" i="14"/>
  <c r="E139" i="14"/>
  <c r="K133" i="14"/>
  <c r="J133" i="14"/>
  <c r="F133" i="14"/>
  <c r="E133" i="14"/>
  <c r="K132" i="14"/>
  <c r="J132" i="14"/>
  <c r="F132" i="14"/>
  <c r="E132" i="14"/>
  <c r="K131" i="14"/>
  <c r="J131" i="14"/>
  <c r="F131" i="14"/>
  <c r="E131" i="14"/>
  <c r="K125" i="14"/>
  <c r="J125" i="14"/>
  <c r="F125" i="14"/>
  <c r="E125" i="14"/>
  <c r="K124" i="14"/>
  <c r="J124" i="14"/>
  <c r="F124" i="14"/>
  <c r="E124" i="14"/>
  <c r="K123" i="14"/>
  <c r="J123" i="14"/>
  <c r="F123" i="14"/>
  <c r="E123" i="14"/>
  <c r="K117" i="14"/>
  <c r="J117" i="14"/>
  <c r="F117" i="14"/>
  <c r="E117" i="14"/>
  <c r="K116" i="14"/>
  <c r="J116" i="14"/>
  <c r="F116" i="14"/>
  <c r="E116" i="14"/>
  <c r="K115" i="14"/>
  <c r="J115" i="14"/>
  <c r="F115" i="14"/>
  <c r="E115" i="14"/>
  <c r="K109" i="14"/>
  <c r="J109" i="14"/>
  <c r="F109" i="14"/>
  <c r="E109" i="14"/>
  <c r="K108" i="14"/>
  <c r="J108" i="14"/>
  <c r="F108" i="14"/>
  <c r="E108" i="14"/>
  <c r="K107" i="14"/>
  <c r="J107" i="14"/>
  <c r="F107" i="14"/>
  <c r="E107" i="14"/>
  <c r="L96" i="14"/>
  <c r="K96" i="14"/>
  <c r="J96" i="14"/>
  <c r="F96" i="14"/>
  <c r="E96" i="14"/>
  <c r="L95" i="14"/>
  <c r="K95" i="14"/>
  <c r="J95" i="14"/>
  <c r="F95" i="14"/>
  <c r="E95" i="14"/>
  <c r="L94" i="14"/>
  <c r="K94" i="14"/>
  <c r="J94" i="14"/>
  <c r="F94" i="14"/>
  <c r="E94" i="14"/>
  <c r="L88" i="14"/>
  <c r="K88" i="14"/>
  <c r="J88" i="14"/>
  <c r="F88" i="14"/>
  <c r="E88" i="14"/>
  <c r="L87" i="14"/>
  <c r="K87" i="14"/>
  <c r="J87" i="14"/>
  <c r="F87" i="14"/>
  <c r="E87" i="14"/>
  <c r="L86" i="14"/>
  <c r="K86" i="14"/>
  <c r="J86" i="14"/>
  <c r="F86" i="14"/>
  <c r="E86" i="14"/>
  <c r="L80" i="14"/>
  <c r="K80" i="14"/>
  <c r="J80" i="14"/>
  <c r="F80" i="14"/>
  <c r="E80" i="14"/>
  <c r="L79" i="14"/>
  <c r="K79" i="14"/>
  <c r="J79" i="14"/>
  <c r="F79" i="14"/>
  <c r="E79" i="14"/>
  <c r="L78" i="14"/>
  <c r="K78" i="14"/>
  <c r="J78" i="14"/>
  <c r="F78" i="14"/>
  <c r="E78" i="14"/>
  <c r="L72" i="14"/>
  <c r="K72" i="14"/>
  <c r="J72" i="14"/>
  <c r="F72" i="14"/>
  <c r="E72" i="14"/>
  <c r="L71" i="14"/>
  <c r="K71" i="14"/>
  <c r="J71" i="14"/>
  <c r="F71" i="14"/>
  <c r="E71" i="14"/>
  <c r="L70" i="14"/>
  <c r="K70" i="14"/>
  <c r="J70" i="14"/>
  <c r="F70" i="14"/>
  <c r="E70" i="14"/>
  <c r="L64" i="14"/>
  <c r="K64" i="14"/>
  <c r="J64" i="14"/>
  <c r="F64" i="14"/>
  <c r="E64" i="14"/>
  <c r="L63" i="14"/>
  <c r="K63" i="14"/>
  <c r="J63" i="14"/>
  <c r="F63" i="14"/>
  <c r="E63" i="14"/>
  <c r="L62" i="14"/>
  <c r="K62" i="14"/>
  <c r="J62" i="14"/>
  <c r="F62" i="14"/>
  <c r="E62" i="14"/>
  <c r="L56" i="14"/>
  <c r="K56" i="14"/>
  <c r="J56" i="14"/>
  <c r="F56" i="14"/>
  <c r="E56" i="14"/>
  <c r="L55" i="14"/>
  <c r="K55" i="14"/>
  <c r="J55" i="14"/>
  <c r="F55" i="14"/>
  <c r="E55" i="14"/>
  <c r="L54" i="14"/>
  <c r="K54" i="14"/>
  <c r="J54" i="14"/>
  <c r="F54" i="14"/>
  <c r="E54" i="14"/>
  <c r="L48" i="14"/>
  <c r="K48" i="14"/>
  <c r="J48" i="14"/>
  <c r="F48" i="14"/>
  <c r="E48" i="14"/>
  <c r="L47" i="14"/>
  <c r="K47" i="14"/>
  <c r="J47" i="14"/>
  <c r="F47" i="14"/>
  <c r="E47" i="14"/>
  <c r="L46" i="14"/>
  <c r="K46" i="14"/>
  <c r="J46" i="14"/>
  <c r="F46" i="14"/>
  <c r="E46" i="14"/>
  <c r="L40" i="14"/>
  <c r="K40" i="14"/>
  <c r="J40" i="14"/>
  <c r="F40" i="14"/>
  <c r="E40" i="14"/>
  <c r="L39" i="14"/>
  <c r="K39" i="14"/>
  <c r="J39" i="14"/>
  <c r="F39" i="14"/>
  <c r="E39" i="14"/>
  <c r="L38" i="14"/>
  <c r="K38" i="14"/>
  <c r="J38" i="14"/>
  <c r="F38" i="14"/>
  <c r="E38" i="14"/>
  <c r="L32" i="14"/>
  <c r="K32" i="14"/>
  <c r="J32" i="14"/>
  <c r="F32" i="14"/>
  <c r="E32" i="14"/>
  <c r="L31" i="14"/>
  <c r="K31" i="14"/>
  <c r="J31" i="14"/>
  <c r="F31" i="14"/>
  <c r="E31" i="14"/>
  <c r="L30" i="14"/>
  <c r="K30" i="14"/>
  <c r="J30" i="14"/>
  <c r="F30" i="14"/>
  <c r="E30" i="14"/>
  <c r="L24" i="14"/>
  <c r="K24" i="14"/>
  <c r="J24" i="14"/>
  <c r="F24" i="14"/>
  <c r="E24" i="14"/>
  <c r="L23" i="14"/>
  <c r="K23" i="14"/>
  <c r="J23" i="14"/>
  <c r="F23" i="14"/>
  <c r="E23" i="14"/>
  <c r="L22" i="14"/>
  <c r="K22" i="14"/>
  <c r="J22" i="14"/>
  <c r="F22" i="14"/>
  <c r="E22" i="14"/>
  <c r="L16" i="14"/>
  <c r="K16" i="14"/>
  <c r="J16" i="14"/>
  <c r="F16" i="14"/>
  <c r="E16" i="14"/>
  <c r="L15" i="14"/>
  <c r="K15" i="14"/>
  <c r="J15" i="14"/>
  <c r="F15" i="14"/>
  <c r="E15" i="14"/>
  <c r="AE14" i="14"/>
  <c r="AD14" i="14"/>
  <c r="Z14" i="14"/>
  <c r="L14" i="14"/>
  <c r="K14" i="14"/>
  <c r="J14" i="14"/>
  <c r="F14" i="14"/>
  <c r="E14" i="14"/>
  <c r="AG13" i="14"/>
  <c r="AE13" i="14"/>
  <c r="AD13" i="14"/>
  <c r="Z13" i="14"/>
  <c r="AE12" i="14"/>
  <c r="AD12" i="14"/>
  <c r="Z12" i="14"/>
  <c r="AE11" i="14"/>
  <c r="AD11" i="14"/>
  <c r="Z11" i="14"/>
  <c r="AE10" i="14"/>
  <c r="AD10" i="14"/>
  <c r="Z10" i="14"/>
  <c r="AL9" i="14"/>
  <c r="AE9" i="14"/>
  <c r="AD9" i="14"/>
  <c r="Z9" i="14"/>
  <c r="AG8" i="14"/>
  <c r="AE8" i="14"/>
  <c r="AD8" i="14"/>
  <c r="Z8" i="14"/>
  <c r="L8" i="14"/>
  <c r="K8" i="14"/>
  <c r="J8" i="14"/>
  <c r="F8" i="14"/>
  <c r="E8" i="14"/>
  <c r="AH10" i="14" s="1"/>
  <c r="AJ7" i="14"/>
  <c r="AE7" i="14"/>
  <c r="AD7" i="14"/>
  <c r="Z7" i="14"/>
  <c r="L7" i="14"/>
  <c r="K7" i="14"/>
  <c r="J7" i="14"/>
  <c r="F7" i="14"/>
  <c r="AH8" i="14" s="1"/>
  <c r="E7" i="14"/>
  <c r="AE6" i="14"/>
  <c r="AD6" i="14"/>
  <c r="Z6" i="14"/>
  <c r="L6" i="14"/>
  <c r="K6" i="14"/>
  <c r="J6" i="14"/>
  <c r="AJ12" i="14" s="1"/>
  <c r="F6" i="14"/>
  <c r="AH13" i="14" s="1"/>
  <c r="E6" i="14"/>
  <c r="AG6" i="14" s="1"/>
  <c r="K114" i="13"/>
  <c r="J114" i="13"/>
  <c r="F114" i="13"/>
  <c r="E114" i="13"/>
  <c r="K108" i="13"/>
  <c r="J108" i="13"/>
  <c r="F108" i="13"/>
  <c r="E108" i="13"/>
  <c r="K107" i="13"/>
  <c r="J107" i="13"/>
  <c r="F107" i="13"/>
  <c r="E107" i="13"/>
  <c r="K101" i="13"/>
  <c r="J101" i="13"/>
  <c r="F101" i="13"/>
  <c r="E101" i="13"/>
  <c r="K100" i="13"/>
  <c r="J100" i="13"/>
  <c r="F100" i="13"/>
  <c r="E100" i="13"/>
  <c r="K94" i="13"/>
  <c r="J94" i="13"/>
  <c r="F94" i="13"/>
  <c r="E94" i="13"/>
  <c r="K93" i="13"/>
  <c r="J93" i="13"/>
  <c r="F93" i="13"/>
  <c r="E93" i="13"/>
  <c r="K87" i="13"/>
  <c r="J87" i="13"/>
  <c r="F87" i="13"/>
  <c r="E87" i="13"/>
  <c r="K86" i="13"/>
  <c r="J86" i="13"/>
  <c r="F86" i="13"/>
  <c r="E86" i="13"/>
  <c r="K80" i="13"/>
  <c r="J80" i="13"/>
  <c r="F80" i="13"/>
  <c r="E80" i="13"/>
  <c r="K79" i="13"/>
  <c r="J79" i="13"/>
  <c r="F79" i="13"/>
  <c r="E79" i="13"/>
  <c r="K73" i="13"/>
  <c r="J73" i="13"/>
  <c r="F73" i="13"/>
  <c r="E73" i="13"/>
  <c r="K72" i="13"/>
  <c r="J72" i="13"/>
  <c r="F72" i="13"/>
  <c r="E72" i="13"/>
  <c r="K66" i="13"/>
  <c r="J66" i="13"/>
  <c r="F66" i="13"/>
  <c r="E66" i="13"/>
  <c r="K65" i="13"/>
  <c r="J65" i="13"/>
  <c r="F65" i="13"/>
  <c r="E65" i="13"/>
  <c r="L55" i="13"/>
  <c r="K55" i="13"/>
  <c r="J55" i="13"/>
  <c r="F55" i="13"/>
  <c r="E55" i="13"/>
  <c r="L49" i="13"/>
  <c r="K49" i="13"/>
  <c r="J49" i="13"/>
  <c r="F49" i="13"/>
  <c r="E49" i="13"/>
  <c r="K48" i="13"/>
  <c r="J48" i="13"/>
  <c r="F48" i="13"/>
  <c r="AH11" i="13" s="1"/>
  <c r="E48" i="13"/>
  <c r="L42" i="13"/>
  <c r="K42" i="13"/>
  <c r="J42" i="13"/>
  <c r="F42" i="13"/>
  <c r="E42" i="13"/>
  <c r="L41" i="13"/>
  <c r="K41" i="13"/>
  <c r="J41" i="13"/>
  <c r="F41" i="13"/>
  <c r="E41" i="13"/>
  <c r="K35" i="13"/>
  <c r="J35" i="13"/>
  <c r="F35" i="13"/>
  <c r="E35" i="13"/>
  <c r="L34" i="13"/>
  <c r="K34" i="13"/>
  <c r="J34" i="13"/>
  <c r="F34" i="13"/>
  <c r="E34" i="13"/>
  <c r="K28" i="13"/>
  <c r="J28" i="13"/>
  <c r="F28" i="13"/>
  <c r="E28" i="13"/>
  <c r="L27" i="13"/>
  <c r="K27" i="13"/>
  <c r="J27" i="13"/>
  <c r="F27" i="13"/>
  <c r="E27" i="13"/>
  <c r="K21" i="13"/>
  <c r="J21" i="13"/>
  <c r="F21" i="13"/>
  <c r="E21" i="13"/>
  <c r="L20" i="13"/>
  <c r="K20" i="13"/>
  <c r="J20" i="13"/>
  <c r="F20" i="13"/>
  <c r="E20" i="13"/>
  <c r="L14" i="13"/>
  <c r="K14" i="13"/>
  <c r="J14" i="13"/>
  <c r="F14" i="13"/>
  <c r="AG7" i="13" s="1"/>
  <c r="E14" i="13"/>
  <c r="K13" i="13"/>
  <c r="J13" i="13"/>
  <c r="F13" i="13"/>
  <c r="E13" i="13"/>
  <c r="AD11" i="13"/>
  <c r="Z11" i="13"/>
  <c r="AD10" i="13"/>
  <c r="Z10" i="13"/>
  <c r="AD9" i="13"/>
  <c r="Z9" i="13"/>
  <c r="AD8" i="13"/>
  <c r="Z8" i="13"/>
  <c r="AD7" i="13"/>
  <c r="Z7" i="13"/>
  <c r="K7" i="13"/>
  <c r="J7" i="13"/>
  <c r="AF8" i="13" s="1"/>
  <c r="F7" i="13"/>
  <c r="E7" i="13"/>
  <c r="AD6" i="13"/>
  <c r="Z6" i="13"/>
  <c r="L6" i="13"/>
  <c r="K6" i="13"/>
  <c r="J6" i="13"/>
  <c r="AJ11" i="13" s="1"/>
  <c r="F6" i="13"/>
  <c r="AG8" i="13" s="1"/>
  <c r="E6" i="13"/>
  <c r="AL6" i="13" s="1"/>
  <c r="K197" i="12"/>
  <c r="J197" i="12"/>
  <c r="F197" i="12"/>
  <c r="E197" i="12"/>
  <c r="K196" i="12"/>
  <c r="J196" i="12"/>
  <c r="F196" i="12"/>
  <c r="E196" i="12"/>
  <c r="K195" i="12"/>
  <c r="J195" i="12"/>
  <c r="F195" i="12"/>
  <c r="E195" i="12"/>
  <c r="K189" i="12"/>
  <c r="J189" i="12"/>
  <c r="F189" i="12"/>
  <c r="E189" i="12"/>
  <c r="K188" i="12"/>
  <c r="J188" i="12"/>
  <c r="F188" i="12"/>
  <c r="E188" i="12"/>
  <c r="K187" i="12"/>
  <c r="J187" i="12"/>
  <c r="F187" i="12"/>
  <c r="E187" i="12"/>
  <c r="K181" i="12"/>
  <c r="J181" i="12"/>
  <c r="F181" i="12"/>
  <c r="E181" i="12"/>
  <c r="K180" i="12"/>
  <c r="J180" i="12"/>
  <c r="F180" i="12"/>
  <c r="E180" i="12"/>
  <c r="K179" i="12"/>
  <c r="J179" i="12"/>
  <c r="F179" i="12"/>
  <c r="E179" i="12"/>
  <c r="K173" i="12"/>
  <c r="J173" i="12"/>
  <c r="F173" i="12"/>
  <c r="E173" i="12"/>
  <c r="K172" i="12"/>
  <c r="J172" i="12"/>
  <c r="F172" i="12"/>
  <c r="E172" i="12"/>
  <c r="K171" i="12"/>
  <c r="J171" i="12"/>
  <c r="F171" i="12"/>
  <c r="E171" i="12"/>
  <c r="K165" i="12"/>
  <c r="J165" i="12"/>
  <c r="F165" i="12"/>
  <c r="E165" i="12"/>
  <c r="K164" i="12"/>
  <c r="J164" i="12"/>
  <c r="F164" i="12"/>
  <c r="E164" i="12"/>
  <c r="K163" i="12"/>
  <c r="J163" i="12"/>
  <c r="F163" i="12"/>
  <c r="E163" i="12"/>
  <c r="K157" i="12"/>
  <c r="J157" i="12"/>
  <c r="F157" i="12"/>
  <c r="E157" i="12"/>
  <c r="K156" i="12"/>
  <c r="J156" i="12"/>
  <c r="F156" i="12"/>
  <c r="E156" i="12"/>
  <c r="K155" i="12"/>
  <c r="J155" i="12"/>
  <c r="F155" i="12"/>
  <c r="E155" i="12"/>
  <c r="K149" i="12"/>
  <c r="J149" i="12"/>
  <c r="F149" i="12"/>
  <c r="E149" i="12"/>
  <c r="K148" i="12"/>
  <c r="J148" i="12"/>
  <c r="F148" i="12"/>
  <c r="E148" i="12"/>
  <c r="K147" i="12"/>
  <c r="J147" i="12"/>
  <c r="F147" i="12"/>
  <c r="E147" i="12"/>
  <c r="K141" i="12"/>
  <c r="J141" i="12"/>
  <c r="F141" i="12"/>
  <c r="E141" i="12"/>
  <c r="K140" i="12"/>
  <c r="J140" i="12"/>
  <c r="F140" i="12"/>
  <c r="E140" i="12"/>
  <c r="K139" i="12"/>
  <c r="J139" i="12"/>
  <c r="F139" i="12"/>
  <c r="E139" i="12"/>
  <c r="K133" i="12"/>
  <c r="J133" i="12"/>
  <c r="F133" i="12"/>
  <c r="E133" i="12"/>
  <c r="K132" i="12"/>
  <c r="J132" i="12"/>
  <c r="F132" i="12"/>
  <c r="E132" i="12"/>
  <c r="K131" i="12"/>
  <c r="J131" i="12"/>
  <c r="F131" i="12"/>
  <c r="E131" i="12"/>
  <c r="K125" i="12"/>
  <c r="J125" i="12"/>
  <c r="F125" i="12"/>
  <c r="E125" i="12"/>
  <c r="K124" i="12"/>
  <c r="J124" i="12"/>
  <c r="F124" i="12"/>
  <c r="E124" i="12"/>
  <c r="K123" i="12"/>
  <c r="J123" i="12"/>
  <c r="F123" i="12"/>
  <c r="E123" i="12"/>
  <c r="K117" i="12"/>
  <c r="J117" i="12"/>
  <c r="F117" i="12"/>
  <c r="E117" i="12"/>
  <c r="K116" i="12"/>
  <c r="J116" i="12"/>
  <c r="F116" i="12"/>
  <c r="E116" i="12"/>
  <c r="K115" i="12"/>
  <c r="J115" i="12"/>
  <c r="F115" i="12"/>
  <c r="E115" i="12"/>
  <c r="K109" i="12"/>
  <c r="J109" i="12"/>
  <c r="F109" i="12"/>
  <c r="E109" i="12"/>
  <c r="K108" i="12"/>
  <c r="J108" i="12"/>
  <c r="F108" i="12"/>
  <c r="E108" i="12"/>
  <c r="K107" i="12"/>
  <c r="J107" i="12"/>
  <c r="F107" i="12"/>
  <c r="E107" i="12"/>
  <c r="L96" i="12"/>
  <c r="K96" i="12"/>
  <c r="J96" i="12"/>
  <c r="F96" i="12"/>
  <c r="E96" i="12"/>
  <c r="L95" i="12"/>
  <c r="K95" i="12"/>
  <c r="J95" i="12"/>
  <c r="F95" i="12"/>
  <c r="E95" i="12"/>
  <c r="L94" i="12"/>
  <c r="K94" i="12"/>
  <c r="J94" i="12"/>
  <c r="F94" i="12"/>
  <c r="E94" i="12"/>
  <c r="L88" i="12"/>
  <c r="K88" i="12"/>
  <c r="J88" i="12"/>
  <c r="F88" i="12"/>
  <c r="E88" i="12"/>
  <c r="L87" i="12"/>
  <c r="K87" i="12"/>
  <c r="J87" i="12"/>
  <c r="F87" i="12"/>
  <c r="E87" i="12"/>
  <c r="L86" i="12"/>
  <c r="K86" i="12"/>
  <c r="J86" i="12"/>
  <c r="F86" i="12"/>
  <c r="E86" i="12"/>
  <c r="L80" i="12"/>
  <c r="K80" i="12"/>
  <c r="J80" i="12"/>
  <c r="F80" i="12"/>
  <c r="E80" i="12"/>
  <c r="L79" i="12"/>
  <c r="K79" i="12"/>
  <c r="J79" i="12"/>
  <c r="F79" i="12"/>
  <c r="E79" i="12"/>
  <c r="L78" i="12"/>
  <c r="K78" i="12"/>
  <c r="J78" i="12"/>
  <c r="F78" i="12"/>
  <c r="E78" i="12"/>
  <c r="L72" i="12"/>
  <c r="K72" i="12"/>
  <c r="J72" i="12"/>
  <c r="F72" i="12"/>
  <c r="E72" i="12"/>
  <c r="L71" i="12"/>
  <c r="K71" i="12"/>
  <c r="J71" i="12"/>
  <c r="F71" i="12"/>
  <c r="E71" i="12"/>
  <c r="L70" i="12"/>
  <c r="K70" i="12"/>
  <c r="J70" i="12"/>
  <c r="F70" i="12"/>
  <c r="E70" i="12"/>
  <c r="L64" i="12"/>
  <c r="K64" i="12"/>
  <c r="J64" i="12"/>
  <c r="F64" i="12"/>
  <c r="E64" i="12"/>
  <c r="L63" i="12"/>
  <c r="K63" i="12"/>
  <c r="J63" i="12"/>
  <c r="F63" i="12"/>
  <c r="E63" i="12"/>
  <c r="L62" i="12"/>
  <c r="K62" i="12"/>
  <c r="J62" i="12"/>
  <c r="F62" i="12"/>
  <c r="E62" i="12"/>
  <c r="L56" i="12"/>
  <c r="K56" i="12"/>
  <c r="J56" i="12"/>
  <c r="F56" i="12"/>
  <c r="E56" i="12"/>
  <c r="L55" i="12"/>
  <c r="K55" i="12"/>
  <c r="J55" i="12"/>
  <c r="F55" i="12"/>
  <c r="E55" i="12"/>
  <c r="L54" i="12"/>
  <c r="K54" i="12"/>
  <c r="J54" i="12"/>
  <c r="F54" i="12"/>
  <c r="E54" i="12"/>
  <c r="L48" i="12"/>
  <c r="K48" i="12"/>
  <c r="J48" i="12"/>
  <c r="F48" i="12"/>
  <c r="E48" i="12"/>
  <c r="L47" i="12"/>
  <c r="K47" i="12"/>
  <c r="J47" i="12"/>
  <c r="F47" i="12"/>
  <c r="E47" i="12"/>
  <c r="L46" i="12"/>
  <c r="K46" i="12"/>
  <c r="J46" i="12"/>
  <c r="F46" i="12"/>
  <c r="E46" i="12"/>
  <c r="L40" i="12"/>
  <c r="K40" i="12"/>
  <c r="J40" i="12"/>
  <c r="F40" i="12"/>
  <c r="E40" i="12"/>
  <c r="L39" i="12"/>
  <c r="K39" i="12"/>
  <c r="J39" i="12"/>
  <c r="F39" i="12"/>
  <c r="E39" i="12"/>
  <c r="L38" i="12"/>
  <c r="K38" i="12"/>
  <c r="J38" i="12"/>
  <c r="F38" i="12"/>
  <c r="E38" i="12"/>
  <c r="L32" i="12"/>
  <c r="K32" i="12"/>
  <c r="J32" i="12"/>
  <c r="F32" i="12"/>
  <c r="E32" i="12"/>
  <c r="L31" i="12"/>
  <c r="K31" i="12"/>
  <c r="J31" i="12"/>
  <c r="F31" i="12"/>
  <c r="E31" i="12"/>
  <c r="L30" i="12"/>
  <c r="K30" i="12"/>
  <c r="J30" i="12"/>
  <c r="F30" i="12"/>
  <c r="E30" i="12"/>
  <c r="L24" i="12"/>
  <c r="K24" i="12"/>
  <c r="J24" i="12"/>
  <c r="F24" i="12"/>
  <c r="E24" i="12"/>
  <c r="L23" i="12"/>
  <c r="K23" i="12"/>
  <c r="J23" i="12"/>
  <c r="F23" i="12"/>
  <c r="E23" i="12"/>
  <c r="L22" i="12"/>
  <c r="K22" i="12"/>
  <c r="J22" i="12"/>
  <c r="F22" i="12"/>
  <c r="E22" i="12"/>
  <c r="L16" i="12"/>
  <c r="K16" i="12"/>
  <c r="J16" i="12"/>
  <c r="F16" i="12"/>
  <c r="E16" i="12"/>
  <c r="L15" i="12"/>
  <c r="K15" i="12"/>
  <c r="J15" i="12"/>
  <c r="F15" i="12"/>
  <c r="E15" i="12"/>
  <c r="AD14" i="12"/>
  <c r="Z14" i="12"/>
  <c r="L14" i="12"/>
  <c r="K14" i="12"/>
  <c r="J14" i="12"/>
  <c r="F14" i="12"/>
  <c r="E14" i="12"/>
  <c r="AD13" i="12"/>
  <c r="Z13" i="12"/>
  <c r="AD12" i="12"/>
  <c r="Z12" i="12"/>
  <c r="AD11" i="12"/>
  <c r="Z11" i="12"/>
  <c r="AD10" i="12"/>
  <c r="Z10" i="12"/>
  <c r="AD9" i="12"/>
  <c r="Z9" i="12"/>
  <c r="AD8" i="12"/>
  <c r="Z8" i="12"/>
  <c r="L8" i="12"/>
  <c r="K8" i="12"/>
  <c r="J8" i="12"/>
  <c r="F8" i="12"/>
  <c r="E8" i="12"/>
  <c r="AD7" i="12"/>
  <c r="Z7" i="12"/>
  <c r="L7" i="12"/>
  <c r="K7" i="12"/>
  <c r="J7" i="12"/>
  <c r="AI8" i="12" s="1"/>
  <c r="F7" i="12"/>
  <c r="E7" i="12"/>
  <c r="AD6" i="12"/>
  <c r="Z6" i="12"/>
  <c r="L6" i="12"/>
  <c r="K6" i="12"/>
  <c r="J6" i="12"/>
  <c r="F6" i="12"/>
  <c r="E6" i="12"/>
  <c r="K114" i="11"/>
  <c r="J114" i="11"/>
  <c r="F114" i="11"/>
  <c r="E114" i="11"/>
  <c r="K108" i="11"/>
  <c r="J108" i="11"/>
  <c r="F108" i="11"/>
  <c r="E108" i="11"/>
  <c r="K107" i="11"/>
  <c r="J107" i="11"/>
  <c r="F107" i="11"/>
  <c r="E107" i="11"/>
  <c r="K101" i="11"/>
  <c r="J101" i="11"/>
  <c r="F101" i="11"/>
  <c r="E101" i="11"/>
  <c r="K100" i="11"/>
  <c r="J100" i="11"/>
  <c r="F100" i="11"/>
  <c r="E100" i="11"/>
  <c r="K94" i="11"/>
  <c r="J94" i="11"/>
  <c r="F94" i="11"/>
  <c r="E94" i="11"/>
  <c r="K93" i="11"/>
  <c r="J93" i="11"/>
  <c r="F93" i="11"/>
  <c r="E93" i="11"/>
  <c r="K87" i="11"/>
  <c r="J87" i="11"/>
  <c r="F87" i="11"/>
  <c r="E87" i="11"/>
  <c r="K86" i="11"/>
  <c r="J86" i="11"/>
  <c r="F86" i="11"/>
  <c r="E86" i="11"/>
  <c r="K80" i="11"/>
  <c r="J80" i="11"/>
  <c r="F80" i="11"/>
  <c r="E80" i="11"/>
  <c r="K79" i="11"/>
  <c r="J79" i="11"/>
  <c r="F79" i="11"/>
  <c r="E79" i="11"/>
  <c r="K73" i="11"/>
  <c r="J73" i="11"/>
  <c r="F73" i="11"/>
  <c r="E73" i="11"/>
  <c r="K72" i="11"/>
  <c r="J72" i="11"/>
  <c r="F72" i="11"/>
  <c r="E72" i="11"/>
  <c r="K66" i="11"/>
  <c r="J66" i="11"/>
  <c r="F66" i="11"/>
  <c r="E66" i="11"/>
  <c r="K65" i="11"/>
  <c r="J65" i="11"/>
  <c r="F65" i="11"/>
  <c r="E65" i="11"/>
  <c r="L55" i="11"/>
  <c r="K55" i="11"/>
  <c r="J55" i="11"/>
  <c r="F55" i="11"/>
  <c r="E55" i="11"/>
  <c r="L49" i="11"/>
  <c r="K49" i="11"/>
  <c r="J49" i="11"/>
  <c r="F49" i="11"/>
  <c r="E49" i="11"/>
  <c r="L48" i="11"/>
  <c r="K48" i="11"/>
  <c r="J48" i="11"/>
  <c r="F48" i="11"/>
  <c r="E48" i="11"/>
  <c r="L42" i="11"/>
  <c r="K42" i="11"/>
  <c r="J42" i="11"/>
  <c r="F42" i="11"/>
  <c r="E42" i="11"/>
  <c r="L41" i="11"/>
  <c r="K41" i="11"/>
  <c r="J41" i="11"/>
  <c r="F41" i="11"/>
  <c r="E41" i="11"/>
  <c r="L35" i="11"/>
  <c r="K35" i="11"/>
  <c r="J35" i="11"/>
  <c r="F35" i="11"/>
  <c r="E35" i="11"/>
  <c r="L34" i="11"/>
  <c r="K34" i="11"/>
  <c r="J34" i="11"/>
  <c r="F34" i="11"/>
  <c r="E34" i="11"/>
  <c r="L28" i="11"/>
  <c r="K28" i="11"/>
  <c r="J28" i="11"/>
  <c r="F28" i="11"/>
  <c r="E28" i="11"/>
  <c r="L27" i="11"/>
  <c r="K27" i="11"/>
  <c r="J27" i="11"/>
  <c r="F27" i="11"/>
  <c r="E27" i="11"/>
  <c r="L21" i="11"/>
  <c r="K21" i="11"/>
  <c r="J21" i="11"/>
  <c r="F21" i="11"/>
  <c r="E21" i="11"/>
  <c r="L20" i="11"/>
  <c r="K20" i="11"/>
  <c r="J20" i="11"/>
  <c r="F20" i="11"/>
  <c r="E20" i="11"/>
  <c r="L14" i="11"/>
  <c r="K14" i="11"/>
  <c r="J14" i="11"/>
  <c r="F14" i="11"/>
  <c r="E14" i="11"/>
  <c r="L13" i="11"/>
  <c r="K13" i="11"/>
  <c r="J13" i="11"/>
  <c r="F13" i="11"/>
  <c r="E13" i="11"/>
  <c r="AL11" i="11"/>
  <c r="AF11" i="11"/>
  <c r="AD11" i="11"/>
  <c r="Z11" i="11"/>
  <c r="AJ10" i="11"/>
  <c r="AE10" i="11"/>
  <c r="AD10" i="11"/>
  <c r="Z10" i="11"/>
  <c r="AD9" i="11"/>
  <c r="Z9" i="11"/>
  <c r="AD8" i="11"/>
  <c r="Z8" i="11"/>
  <c r="AH7" i="11"/>
  <c r="AD7" i="11"/>
  <c r="Z7" i="11"/>
  <c r="L7" i="11"/>
  <c r="K7" i="11"/>
  <c r="J7" i="11"/>
  <c r="F7" i="11"/>
  <c r="E7" i="11"/>
  <c r="AD6" i="11"/>
  <c r="Z6" i="11"/>
  <c r="L6" i="11"/>
  <c r="K6" i="11"/>
  <c r="J6" i="11"/>
  <c r="F6" i="11"/>
  <c r="E6" i="11"/>
  <c r="AG6" i="11" s="1"/>
  <c r="L197" i="5"/>
  <c r="K197" i="5"/>
  <c r="J197" i="5"/>
  <c r="F197" i="5"/>
  <c r="E197" i="5"/>
  <c r="L196" i="5"/>
  <c r="K196" i="5"/>
  <c r="J196" i="5"/>
  <c r="F196" i="5"/>
  <c r="E196" i="5"/>
  <c r="L195" i="5"/>
  <c r="K195" i="5"/>
  <c r="J195" i="5"/>
  <c r="F195" i="5"/>
  <c r="E195" i="5"/>
  <c r="L189" i="5"/>
  <c r="K189" i="5"/>
  <c r="J189" i="5"/>
  <c r="F189" i="5"/>
  <c r="E189" i="5"/>
  <c r="L188" i="5"/>
  <c r="K188" i="5"/>
  <c r="J188" i="5"/>
  <c r="F188" i="5"/>
  <c r="E188" i="5"/>
  <c r="L187" i="5"/>
  <c r="K187" i="5"/>
  <c r="J187" i="5"/>
  <c r="F187" i="5"/>
  <c r="E187" i="5"/>
  <c r="L181" i="5"/>
  <c r="K181" i="5"/>
  <c r="J181" i="5"/>
  <c r="F181" i="5"/>
  <c r="E181" i="5"/>
  <c r="L180" i="5"/>
  <c r="K180" i="5"/>
  <c r="J180" i="5"/>
  <c r="F180" i="5"/>
  <c r="E180" i="5"/>
  <c r="L179" i="5"/>
  <c r="K179" i="5"/>
  <c r="J179" i="5"/>
  <c r="F179" i="5"/>
  <c r="E179" i="5"/>
  <c r="K173" i="5"/>
  <c r="J173" i="5"/>
  <c r="F173" i="5"/>
  <c r="E173" i="5"/>
  <c r="L172" i="5"/>
  <c r="K172" i="5"/>
  <c r="J172" i="5"/>
  <c r="F172" i="5"/>
  <c r="E172" i="5"/>
  <c r="L171" i="5"/>
  <c r="K171" i="5"/>
  <c r="J171" i="5"/>
  <c r="F171" i="5"/>
  <c r="E171" i="5"/>
  <c r="L165" i="5"/>
  <c r="K165" i="5"/>
  <c r="J165" i="5"/>
  <c r="F165" i="5"/>
  <c r="E165" i="5"/>
  <c r="L164" i="5"/>
  <c r="K164" i="5"/>
  <c r="J164" i="5"/>
  <c r="F164" i="5"/>
  <c r="E164" i="5"/>
  <c r="L163" i="5"/>
  <c r="K163" i="5"/>
  <c r="J163" i="5"/>
  <c r="F163" i="5"/>
  <c r="E163" i="5"/>
  <c r="L157" i="5"/>
  <c r="K157" i="5"/>
  <c r="J157" i="5"/>
  <c r="F157" i="5"/>
  <c r="E157" i="5"/>
  <c r="L156" i="5"/>
  <c r="K156" i="5"/>
  <c r="J156" i="5"/>
  <c r="F156" i="5"/>
  <c r="E156" i="5"/>
  <c r="L155" i="5"/>
  <c r="K155" i="5"/>
  <c r="J155" i="5"/>
  <c r="F155" i="5"/>
  <c r="E155" i="5"/>
  <c r="L149" i="5"/>
  <c r="K149" i="5"/>
  <c r="J149" i="5"/>
  <c r="F149" i="5"/>
  <c r="E149" i="5"/>
  <c r="L148" i="5"/>
  <c r="K148" i="5"/>
  <c r="J148" i="5"/>
  <c r="F148" i="5"/>
  <c r="E148" i="5"/>
  <c r="L147" i="5"/>
  <c r="K147" i="5"/>
  <c r="J147" i="5"/>
  <c r="F147" i="5"/>
  <c r="E147" i="5"/>
  <c r="L141" i="5"/>
  <c r="K141" i="5"/>
  <c r="J141" i="5"/>
  <c r="F141" i="5"/>
  <c r="E141" i="5"/>
  <c r="L140" i="5"/>
  <c r="K140" i="5"/>
  <c r="J140" i="5"/>
  <c r="F140" i="5"/>
  <c r="E140" i="5"/>
  <c r="L139" i="5"/>
  <c r="K139" i="5"/>
  <c r="J139" i="5"/>
  <c r="F139" i="5"/>
  <c r="E139" i="5"/>
  <c r="L133" i="5"/>
  <c r="K133" i="5"/>
  <c r="J133" i="5"/>
  <c r="F133" i="5"/>
  <c r="E133" i="5"/>
  <c r="L132" i="5"/>
  <c r="K132" i="5"/>
  <c r="J132" i="5"/>
  <c r="F132" i="5"/>
  <c r="E132" i="5"/>
  <c r="L131" i="5"/>
  <c r="K131" i="5"/>
  <c r="J131" i="5"/>
  <c r="F131" i="5"/>
  <c r="E131" i="5"/>
  <c r="L125" i="5"/>
  <c r="K125" i="5"/>
  <c r="J125" i="5"/>
  <c r="F125" i="5"/>
  <c r="E125" i="5"/>
  <c r="L124" i="5"/>
  <c r="K124" i="5"/>
  <c r="J124" i="5"/>
  <c r="F124" i="5"/>
  <c r="E124" i="5"/>
  <c r="L123" i="5"/>
  <c r="K123" i="5"/>
  <c r="J123" i="5"/>
  <c r="F123" i="5"/>
  <c r="E123" i="5"/>
  <c r="L117" i="5"/>
  <c r="K117" i="5"/>
  <c r="J117" i="5"/>
  <c r="F117" i="5"/>
  <c r="E117" i="5"/>
  <c r="L116" i="5"/>
  <c r="K116" i="5"/>
  <c r="J116" i="5"/>
  <c r="F116" i="5"/>
  <c r="E116" i="5"/>
  <c r="L115" i="5"/>
  <c r="K115" i="5"/>
  <c r="J115" i="5"/>
  <c r="F115" i="5"/>
  <c r="E115" i="5"/>
  <c r="L109" i="5"/>
  <c r="K109" i="5"/>
  <c r="J109" i="5"/>
  <c r="F109" i="5"/>
  <c r="E109" i="5"/>
  <c r="L108" i="5"/>
  <c r="K108" i="5"/>
  <c r="J108" i="5"/>
  <c r="F108" i="5"/>
  <c r="E108" i="5"/>
  <c r="L107" i="5"/>
  <c r="K107" i="5"/>
  <c r="J107" i="5"/>
  <c r="F107" i="5"/>
  <c r="E107" i="5"/>
  <c r="L96" i="5"/>
  <c r="K96" i="5"/>
  <c r="J96" i="5"/>
  <c r="F96" i="5"/>
  <c r="E96" i="5"/>
  <c r="L95" i="5"/>
  <c r="K95" i="5"/>
  <c r="J95" i="5"/>
  <c r="F95" i="5"/>
  <c r="E95" i="5"/>
  <c r="L94" i="5"/>
  <c r="K94" i="5"/>
  <c r="J94" i="5"/>
  <c r="F94" i="5"/>
  <c r="E94" i="5"/>
  <c r="L88" i="5"/>
  <c r="K88" i="5"/>
  <c r="J88" i="5"/>
  <c r="F88" i="5"/>
  <c r="E88" i="5"/>
  <c r="L87" i="5"/>
  <c r="K87" i="5"/>
  <c r="J87" i="5"/>
  <c r="F87" i="5"/>
  <c r="E87" i="5"/>
  <c r="L86" i="5"/>
  <c r="K86" i="5"/>
  <c r="J86" i="5"/>
  <c r="F86" i="5"/>
  <c r="E86" i="5"/>
  <c r="L80" i="5"/>
  <c r="K80" i="5"/>
  <c r="J80" i="5"/>
  <c r="F80" i="5"/>
  <c r="E80" i="5"/>
  <c r="L79" i="5"/>
  <c r="K79" i="5"/>
  <c r="J79" i="5"/>
  <c r="F79" i="5"/>
  <c r="E79" i="5"/>
  <c r="L78" i="5"/>
  <c r="K78" i="5"/>
  <c r="J78" i="5"/>
  <c r="F78" i="5"/>
  <c r="E78" i="5"/>
  <c r="K72" i="5"/>
  <c r="J72" i="5"/>
  <c r="F72" i="5"/>
  <c r="E72" i="5"/>
  <c r="L71" i="5"/>
  <c r="K71" i="5"/>
  <c r="J71" i="5"/>
  <c r="F71" i="5"/>
  <c r="E71" i="5"/>
  <c r="L70" i="5"/>
  <c r="K70" i="5"/>
  <c r="J70" i="5"/>
  <c r="F70" i="5"/>
  <c r="E70" i="5"/>
  <c r="L64" i="5"/>
  <c r="K64" i="5"/>
  <c r="J64" i="5"/>
  <c r="F64" i="5"/>
  <c r="E64" i="5"/>
  <c r="L63" i="5"/>
  <c r="K63" i="5"/>
  <c r="J63" i="5"/>
  <c r="F63" i="5"/>
  <c r="E63" i="5"/>
  <c r="L62" i="5"/>
  <c r="K62" i="5"/>
  <c r="J62" i="5"/>
  <c r="F62" i="5"/>
  <c r="E62" i="5"/>
  <c r="L56" i="5"/>
  <c r="K56" i="5"/>
  <c r="J56" i="5"/>
  <c r="F56" i="5"/>
  <c r="E56" i="5"/>
  <c r="L55" i="5"/>
  <c r="K55" i="5"/>
  <c r="J55" i="5"/>
  <c r="F55" i="5"/>
  <c r="E55" i="5"/>
  <c r="L54" i="5"/>
  <c r="K54" i="5"/>
  <c r="J54" i="5"/>
  <c r="F54" i="5"/>
  <c r="E54" i="5"/>
  <c r="L48" i="5"/>
  <c r="K48" i="5"/>
  <c r="J48" i="5"/>
  <c r="F48" i="5"/>
  <c r="E48" i="5"/>
  <c r="L47" i="5"/>
  <c r="K47" i="5"/>
  <c r="J47" i="5"/>
  <c r="F47" i="5"/>
  <c r="E47" i="5"/>
  <c r="L46" i="5"/>
  <c r="K46" i="5"/>
  <c r="J46" i="5"/>
  <c r="F46" i="5"/>
  <c r="E46" i="5"/>
  <c r="L40" i="5"/>
  <c r="K40" i="5"/>
  <c r="J40" i="5"/>
  <c r="F40" i="5"/>
  <c r="E40" i="5"/>
  <c r="L39" i="5"/>
  <c r="K39" i="5"/>
  <c r="J39" i="5"/>
  <c r="F39" i="5"/>
  <c r="E39" i="5"/>
  <c r="L38" i="5"/>
  <c r="K38" i="5"/>
  <c r="J38" i="5"/>
  <c r="F38" i="5"/>
  <c r="E38" i="5"/>
  <c r="L32" i="5"/>
  <c r="K32" i="5"/>
  <c r="J32" i="5"/>
  <c r="F32" i="5"/>
  <c r="E32" i="5"/>
  <c r="L31" i="5"/>
  <c r="K31" i="5"/>
  <c r="J31" i="5"/>
  <c r="F31" i="5"/>
  <c r="E31" i="5"/>
  <c r="L30" i="5"/>
  <c r="K30" i="5"/>
  <c r="J30" i="5"/>
  <c r="F30" i="5"/>
  <c r="E30" i="5"/>
  <c r="L24" i="5"/>
  <c r="K24" i="5"/>
  <c r="J24" i="5"/>
  <c r="F24" i="5"/>
  <c r="E24" i="5"/>
  <c r="AL8" i="5" s="1"/>
  <c r="L23" i="5"/>
  <c r="K23" i="5"/>
  <c r="J23" i="5"/>
  <c r="F23" i="5"/>
  <c r="E23" i="5"/>
  <c r="L22" i="5"/>
  <c r="K22" i="5"/>
  <c r="J22" i="5"/>
  <c r="F22" i="5"/>
  <c r="E22" i="5"/>
  <c r="L16" i="5"/>
  <c r="K16" i="5"/>
  <c r="J16" i="5"/>
  <c r="F16" i="5"/>
  <c r="E16" i="5"/>
  <c r="L15" i="5"/>
  <c r="K15" i="5"/>
  <c r="J15" i="5"/>
  <c r="F15" i="5"/>
  <c r="E15" i="5"/>
  <c r="AL14" i="5"/>
  <c r="AH14" i="5"/>
  <c r="AD14" i="5"/>
  <c r="L14" i="5"/>
  <c r="K14" i="5"/>
  <c r="J14" i="5"/>
  <c r="F14" i="5"/>
  <c r="E14" i="5"/>
  <c r="AL13" i="5"/>
  <c r="AG13" i="5"/>
  <c r="AD13" i="5"/>
  <c r="AD12" i="5"/>
  <c r="AD11" i="5"/>
  <c r="AD10" i="5"/>
  <c r="AL9" i="5"/>
  <c r="AH9" i="5"/>
  <c r="AD9" i="5"/>
  <c r="AD8" i="5"/>
  <c r="L8" i="5"/>
  <c r="K8" i="5"/>
  <c r="J8" i="5"/>
  <c r="AJ7" i="5" s="1"/>
  <c r="F8" i="5"/>
  <c r="AL7" i="5" s="1"/>
  <c r="E8" i="5"/>
  <c r="AD7" i="5"/>
  <c r="L7" i="5"/>
  <c r="K7" i="5"/>
  <c r="J7" i="5"/>
  <c r="F7" i="5"/>
  <c r="E7" i="5"/>
  <c r="AD6" i="5"/>
  <c r="L6" i="5"/>
  <c r="K6" i="5"/>
  <c r="J6" i="5"/>
  <c r="F6" i="5"/>
  <c r="E6" i="5"/>
  <c r="L197" i="4"/>
  <c r="K197" i="4"/>
  <c r="J197" i="4"/>
  <c r="F197" i="4"/>
  <c r="E197" i="4"/>
  <c r="L196" i="4"/>
  <c r="K196" i="4"/>
  <c r="J196" i="4"/>
  <c r="F196" i="4"/>
  <c r="E196" i="4"/>
  <c r="L195" i="4"/>
  <c r="K195" i="4"/>
  <c r="J195" i="4"/>
  <c r="F195" i="4"/>
  <c r="E195" i="4"/>
  <c r="L189" i="4"/>
  <c r="K189" i="4"/>
  <c r="J189" i="4"/>
  <c r="F189" i="4"/>
  <c r="E189" i="4"/>
  <c r="L188" i="4"/>
  <c r="K188" i="4"/>
  <c r="J188" i="4"/>
  <c r="F188" i="4"/>
  <c r="E188" i="4"/>
  <c r="L187" i="4"/>
  <c r="K187" i="4"/>
  <c r="J187" i="4"/>
  <c r="F187" i="4"/>
  <c r="E187" i="4"/>
  <c r="L181" i="4"/>
  <c r="K181" i="4"/>
  <c r="J181" i="4"/>
  <c r="F181" i="4"/>
  <c r="E181" i="4"/>
  <c r="L180" i="4"/>
  <c r="K180" i="4"/>
  <c r="J180" i="4"/>
  <c r="F180" i="4"/>
  <c r="E180" i="4"/>
  <c r="L179" i="4"/>
  <c r="K179" i="4"/>
  <c r="J179" i="4"/>
  <c r="F179" i="4"/>
  <c r="E179" i="4"/>
  <c r="L173" i="4"/>
  <c r="K173" i="4"/>
  <c r="J173" i="4"/>
  <c r="F173" i="4"/>
  <c r="E173" i="4"/>
  <c r="L172" i="4"/>
  <c r="K172" i="4"/>
  <c r="J172" i="4"/>
  <c r="F172" i="4"/>
  <c r="E172" i="4"/>
  <c r="L171" i="4"/>
  <c r="K171" i="4"/>
  <c r="J171" i="4"/>
  <c r="F171" i="4"/>
  <c r="E171" i="4"/>
  <c r="L165" i="4"/>
  <c r="K165" i="4"/>
  <c r="J165" i="4"/>
  <c r="F165" i="4"/>
  <c r="E165" i="4"/>
  <c r="L164" i="4"/>
  <c r="K164" i="4"/>
  <c r="J164" i="4"/>
  <c r="F164" i="4"/>
  <c r="E164" i="4"/>
  <c r="L163" i="4"/>
  <c r="K163" i="4"/>
  <c r="J163" i="4"/>
  <c r="F163" i="4"/>
  <c r="E163" i="4"/>
  <c r="L157" i="4"/>
  <c r="K157" i="4"/>
  <c r="J157" i="4"/>
  <c r="F157" i="4"/>
  <c r="E157" i="4"/>
  <c r="L156" i="4"/>
  <c r="K156" i="4"/>
  <c r="J156" i="4"/>
  <c r="F156" i="4"/>
  <c r="E156" i="4"/>
  <c r="L155" i="4"/>
  <c r="K155" i="4"/>
  <c r="J155" i="4"/>
  <c r="F155" i="4"/>
  <c r="E155" i="4"/>
  <c r="L149" i="4"/>
  <c r="K149" i="4"/>
  <c r="J149" i="4"/>
  <c r="F149" i="4"/>
  <c r="E149" i="4"/>
  <c r="L148" i="4"/>
  <c r="K148" i="4"/>
  <c r="J148" i="4"/>
  <c r="F148" i="4"/>
  <c r="E148" i="4"/>
  <c r="L147" i="4"/>
  <c r="K147" i="4"/>
  <c r="J147" i="4"/>
  <c r="F147" i="4"/>
  <c r="E147" i="4"/>
  <c r="L141" i="4"/>
  <c r="K141" i="4"/>
  <c r="J141" i="4"/>
  <c r="F141" i="4"/>
  <c r="E141" i="4"/>
  <c r="L140" i="4"/>
  <c r="K140" i="4"/>
  <c r="J140" i="4"/>
  <c r="F140" i="4"/>
  <c r="E140" i="4"/>
  <c r="L139" i="4"/>
  <c r="K139" i="4"/>
  <c r="J139" i="4"/>
  <c r="F139" i="4"/>
  <c r="E139" i="4"/>
  <c r="L133" i="4"/>
  <c r="K133" i="4"/>
  <c r="J133" i="4"/>
  <c r="F133" i="4"/>
  <c r="E133" i="4"/>
  <c r="L132" i="4"/>
  <c r="K132" i="4"/>
  <c r="J132" i="4"/>
  <c r="F132" i="4"/>
  <c r="E132" i="4"/>
  <c r="L131" i="4"/>
  <c r="K131" i="4"/>
  <c r="J131" i="4"/>
  <c r="F131" i="4"/>
  <c r="E131" i="4"/>
  <c r="L125" i="4"/>
  <c r="K125" i="4"/>
  <c r="J125" i="4"/>
  <c r="F125" i="4"/>
  <c r="E125" i="4"/>
  <c r="L124" i="4"/>
  <c r="K124" i="4"/>
  <c r="J124" i="4"/>
  <c r="F124" i="4"/>
  <c r="E124" i="4"/>
  <c r="L123" i="4"/>
  <c r="K123" i="4"/>
  <c r="J123" i="4"/>
  <c r="F123" i="4"/>
  <c r="E123" i="4"/>
  <c r="L117" i="4"/>
  <c r="K117" i="4"/>
  <c r="J117" i="4"/>
  <c r="F117" i="4"/>
  <c r="E117" i="4"/>
  <c r="L116" i="4"/>
  <c r="K116" i="4"/>
  <c r="J116" i="4"/>
  <c r="F116" i="4"/>
  <c r="E116" i="4"/>
  <c r="L115" i="4"/>
  <c r="K115" i="4"/>
  <c r="J115" i="4"/>
  <c r="F115" i="4"/>
  <c r="E115" i="4"/>
  <c r="L109" i="4"/>
  <c r="K109" i="4"/>
  <c r="J109" i="4"/>
  <c r="F109" i="4"/>
  <c r="E109" i="4"/>
  <c r="L108" i="4"/>
  <c r="K108" i="4"/>
  <c r="J108" i="4"/>
  <c r="F108" i="4"/>
  <c r="E108" i="4"/>
  <c r="L107" i="4"/>
  <c r="K107" i="4"/>
  <c r="J107" i="4"/>
  <c r="F107" i="4"/>
  <c r="E107" i="4"/>
  <c r="L96" i="4"/>
  <c r="K96" i="4"/>
  <c r="J96" i="4"/>
  <c r="F96" i="4"/>
  <c r="E96" i="4"/>
  <c r="L95" i="4"/>
  <c r="K95" i="4"/>
  <c r="J95" i="4"/>
  <c r="F95" i="4"/>
  <c r="E95" i="4"/>
  <c r="L94" i="4"/>
  <c r="K94" i="4"/>
  <c r="J94" i="4"/>
  <c r="F94" i="4"/>
  <c r="E94" i="4"/>
  <c r="L88" i="4"/>
  <c r="K88" i="4"/>
  <c r="J88" i="4"/>
  <c r="F88" i="4"/>
  <c r="E88" i="4"/>
  <c r="L87" i="4"/>
  <c r="K87" i="4"/>
  <c r="J87" i="4"/>
  <c r="F87" i="4"/>
  <c r="E87" i="4"/>
  <c r="L86" i="4"/>
  <c r="K86" i="4"/>
  <c r="J86" i="4"/>
  <c r="F86" i="4"/>
  <c r="E86" i="4"/>
  <c r="L80" i="4"/>
  <c r="K80" i="4"/>
  <c r="J80" i="4"/>
  <c r="F80" i="4"/>
  <c r="E80" i="4"/>
  <c r="L79" i="4"/>
  <c r="K79" i="4"/>
  <c r="J79" i="4"/>
  <c r="F79" i="4"/>
  <c r="E79" i="4"/>
  <c r="L78" i="4"/>
  <c r="K78" i="4"/>
  <c r="J78" i="4"/>
  <c r="F78" i="4"/>
  <c r="E78" i="4"/>
  <c r="L72" i="4"/>
  <c r="K72" i="4"/>
  <c r="J72" i="4"/>
  <c r="F72" i="4"/>
  <c r="E72" i="4"/>
  <c r="L71" i="4"/>
  <c r="K71" i="4"/>
  <c r="J71" i="4"/>
  <c r="F71" i="4"/>
  <c r="E71" i="4"/>
  <c r="L70" i="4"/>
  <c r="K70" i="4"/>
  <c r="J70" i="4"/>
  <c r="F70" i="4"/>
  <c r="E70" i="4"/>
  <c r="L64" i="4"/>
  <c r="K64" i="4"/>
  <c r="J64" i="4"/>
  <c r="F64" i="4"/>
  <c r="E64" i="4"/>
  <c r="L63" i="4"/>
  <c r="K63" i="4"/>
  <c r="J63" i="4"/>
  <c r="F63" i="4"/>
  <c r="E63" i="4"/>
  <c r="L62" i="4"/>
  <c r="K62" i="4"/>
  <c r="J62" i="4"/>
  <c r="F62" i="4"/>
  <c r="E62" i="4"/>
  <c r="L56" i="4"/>
  <c r="K56" i="4"/>
  <c r="J56" i="4"/>
  <c r="F56" i="4"/>
  <c r="E56" i="4"/>
  <c r="L55" i="4"/>
  <c r="K55" i="4"/>
  <c r="J55" i="4"/>
  <c r="F55" i="4"/>
  <c r="E55" i="4"/>
  <c r="L54" i="4"/>
  <c r="K54" i="4"/>
  <c r="J54" i="4"/>
  <c r="F54" i="4"/>
  <c r="E54" i="4"/>
  <c r="L48" i="4"/>
  <c r="K48" i="4"/>
  <c r="J48" i="4"/>
  <c r="F48" i="4"/>
  <c r="E48" i="4"/>
  <c r="L47" i="4"/>
  <c r="K47" i="4"/>
  <c r="J47" i="4"/>
  <c r="F47" i="4"/>
  <c r="E47" i="4"/>
  <c r="L46" i="4"/>
  <c r="K46" i="4"/>
  <c r="J46" i="4"/>
  <c r="F46" i="4"/>
  <c r="E46" i="4"/>
  <c r="L40" i="4"/>
  <c r="K40" i="4"/>
  <c r="J40" i="4"/>
  <c r="F40" i="4"/>
  <c r="E40" i="4"/>
  <c r="L39" i="4"/>
  <c r="K39" i="4"/>
  <c r="J39" i="4"/>
  <c r="F39" i="4"/>
  <c r="E39" i="4"/>
  <c r="L38" i="4"/>
  <c r="K38" i="4"/>
  <c r="J38" i="4"/>
  <c r="F38" i="4"/>
  <c r="E38" i="4"/>
  <c r="L32" i="4"/>
  <c r="K32" i="4"/>
  <c r="J32" i="4"/>
  <c r="F32" i="4"/>
  <c r="E32" i="4"/>
  <c r="L31" i="4"/>
  <c r="K31" i="4"/>
  <c r="J31" i="4"/>
  <c r="F31" i="4"/>
  <c r="E31" i="4"/>
  <c r="L30" i="4"/>
  <c r="K30" i="4"/>
  <c r="J30" i="4"/>
  <c r="F30" i="4"/>
  <c r="E30" i="4"/>
  <c r="L24" i="4"/>
  <c r="K24" i="4"/>
  <c r="J24" i="4"/>
  <c r="F24" i="4"/>
  <c r="E24" i="4"/>
  <c r="AL6" i="4" s="1"/>
  <c r="L23" i="4"/>
  <c r="K23" i="4"/>
  <c r="J23" i="4"/>
  <c r="F23" i="4"/>
  <c r="E23" i="4"/>
  <c r="L22" i="4"/>
  <c r="K22" i="4"/>
  <c r="J22" i="4"/>
  <c r="F22" i="4"/>
  <c r="E22" i="4"/>
  <c r="L16" i="4"/>
  <c r="K16" i="4"/>
  <c r="AH14" i="4" s="1"/>
  <c r="J16" i="4"/>
  <c r="F16" i="4"/>
  <c r="E16" i="4"/>
  <c r="AL8" i="4" s="1"/>
  <c r="L15" i="4"/>
  <c r="K15" i="4"/>
  <c r="J15" i="4"/>
  <c r="F15" i="4"/>
  <c r="E15" i="4"/>
  <c r="AI14" i="4"/>
  <c r="AE14" i="4"/>
  <c r="AD14" i="4"/>
  <c r="L14" i="4"/>
  <c r="K14" i="4"/>
  <c r="J14" i="4"/>
  <c r="F14" i="4"/>
  <c r="E14" i="4"/>
  <c r="AD13" i="4"/>
  <c r="AD12" i="4"/>
  <c r="AJ11" i="4"/>
  <c r="AG11" i="4"/>
  <c r="AD11" i="4"/>
  <c r="AJ10" i="4"/>
  <c r="AD10" i="4"/>
  <c r="AD9" i="4"/>
  <c r="AI8" i="4"/>
  <c r="AD8" i="4"/>
  <c r="L8" i="4"/>
  <c r="K8" i="4"/>
  <c r="J8" i="4"/>
  <c r="F8" i="4"/>
  <c r="AE11" i="4" s="1"/>
  <c r="E8" i="4"/>
  <c r="L7" i="4"/>
  <c r="K7" i="4"/>
  <c r="J7" i="4"/>
  <c r="F7" i="4"/>
  <c r="E7" i="4"/>
  <c r="L6" i="4"/>
  <c r="K6" i="4"/>
  <c r="J6" i="4"/>
  <c r="AJ12" i="4" s="1"/>
  <c r="F6" i="4"/>
  <c r="E6" i="4"/>
  <c r="AF8" i="5" l="1"/>
  <c r="AG8" i="5"/>
  <c r="AH8" i="5"/>
  <c r="AF6" i="4"/>
  <c r="AG6" i="4"/>
  <c r="AJ8" i="4"/>
  <c r="AK8" i="4" s="1"/>
  <c r="AH11" i="4"/>
  <c r="AF14" i="4"/>
  <c r="AF9" i="5"/>
  <c r="AF14" i="5"/>
  <c r="AE8" i="11"/>
  <c r="AI7" i="11"/>
  <c r="AK7" i="11" s="1"/>
  <c r="AG7" i="11"/>
  <c r="AF7" i="11"/>
  <c r="AI11" i="11"/>
  <c r="AE7" i="11"/>
  <c r="AH11" i="11"/>
  <c r="AL10" i="11"/>
  <c r="AH10" i="11"/>
  <c r="AL9" i="11"/>
  <c r="AI6" i="11"/>
  <c r="AF10" i="11"/>
  <c r="AH9" i="11"/>
  <c r="AL8" i="11"/>
  <c r="AE6" i="11"/>
  <c r="AG9" i="11"/>
  <c r="AF9" i="11"/>
  <c r="AE9" i="11"/>
  <c r="AI8" i="11"/>
  <c r="AK8" i="11" s="1"/>
  <c r="AI11" i="4"/>
  <c r="AK11" i="4" s="1"/>
  <c r="AG14" i="4"/>
  <c r="AG9" i="5"/>
  <c r="AG14" i="5"/>
  <c r="AH11" i="12"/>
  <c r="AH6" i="4"/>
  <c r="AE10" i="4"/>
  <c r="AF10" i="5"/>
  <c r="AH13" i="5"/>
  <c r="AG6" i="12"/>
  <c r="AJ6" i="4"/>
  <c r="AF10" i="4"/>
  <c r="AG13" i="4"/>
  <c r="AJ9" i="5"/>
  <c r="AI13" i="5"/>
  <c r="AK13" i="5" s="1"/>
  <c r="AL6" i="12"/>
  <c r="AH10" i="4"/>
  <c r="AJ13" i="5"/>
  <c r="AG11" i="12"/>
  <c r="AJ7" i="12"/>
  <c r="AJ14" i="12"/>
  <c r="AJ10" i="12"/>
  <c r="AE14" i="12"/>
  <c r="AJ6" i="12"/>
  <c r="AJ8" i="12"/>
  <c r="AK8" i="12" s="1"/>
  <c r="AI13" i="12"/>
  <c r="AK13" i="12" s="1"/>
  <c r="AJ12" i="12"/>
  <c r="AJ11" i="12"/>
  <c r="AE6" i="12"/>
  <c r="AJ10" i="5"/>
  <c r="AG11" i="11"/>
  <c r="AE9" i="12"/>
  <c r="AE12" i="4"/>
  <c r="AJ11" i="11"/>
  <c r="AJ9" i="12"/>
  <c r="AH13" i="4"/>
  <c r="AF12" i="4"/>
  <c r="AI10" i="5"/>
  <c r="AG12" i="4"/>
  <c r="AJ12" i="5"/>
  <c r="AF6" i="12"/>
  <c r="AI7" i="12"/>
  <c r="AL10" i="4"/>
  <c r="AL14" i="12"/>
  <c r="AO14" i="12" s="1"/>
  <c r="AF10" i="12"/>
  <c r="AF6" i="11"/>
  <c r="AI9" i="11"/>
  <c r="AJ13" i="12"/>
  <c r="AE11" i="12"/>
  <c r="AL10" i="12"/>
  <c r="AJ14" i="4"/>
  <c r="AK14" i="4" s="1"/>
  <c r="AJ13" i="4"/>
  <c r="AL12" i="5"/>
  <c r="AH8" i="4"/>
  <c r="AI13" i="4"/>
  <c r="AJ7" i="11"/>
  <c r="AF8" i="11"/>
  <c r="AF12" i="12"/>
  <c r="AL7" i="13"/>
  <c r="AO6" i="13" s="1"/>
  <c r="AH8" i="13"/>
  <c r="AI8" i="14"/>
  <c r="AK8" i="14" s="1"/>
  <c r="AI13" i="14"/>
  <c r="AL12" i="4"/>
  <c r="AE8" i="4"/>
  <c r="AF7" i="5"/>
  <c r="AL10" i="5"/>
  <c r="AO10" i="5" s="1"/>
  <c r="AK11" i="5"/>
  <c r="AF12" i="5"/>
  <c r="AG8" i="11"/>
  <c r="AL7" i="12"/>
  <c r="AG12" i="12"/>
  <c r="AI8" i="13"/>
  <c r="AE9" i="13"/>
  <c r="AH6" i="14"/>
  <c r="AJ8" i="14"/>
  <c r="AF9" i="14"/>
  <c r="AJ13" i="14"/>
  <c r="AF8" i="4"/>
  <c r="AG7" i="5"/>
  <c r="AG12" i="5"/>
  <c r="AL7" i="11"/>
  <c r="AO7" i="11" s="1"/>
  <c r="AH8" i="11"/>
  <c r="AL11" i="12"/>
  <c r="AH12" i="12"/>
  <c r="AJ8" i="13"/>
  <c r="AF9" i="13"/>
  <c r="AI6" i="14"/>
  <c r="AK6" i="14" s="1"/>
  <c r="AG9" i="14"/>
  <c r="AG8" i="4"/>
  <c r="AL13" i="4"/>
  <c r="AH7" i="5"/>
  <c r="AH12" i="5"/>
  <c r="AE8" i="12"/>
  <c r="AI12" i="12"/>
  <c r="AK12" i="12" s="1"/>
  <c r="AE13" i="12"/>
  <c r="AG9" i="13"/>
  <c r="AJ6" i="14"/>
  <c r="AL8" i="14"/>
  <c r="AH9" i="14"/>
  <c r="AL13" i="14"/>
  <c r="AI7" i="5"/>
  <c r="AK7" i="5" s="1"/>
  <c r="AI12" i="5"/>
  <c r="AK12" i="5" s="1"/>
  <c r="AF13" i="5"/>
  <c r="AJ8" i="11"/>
  <c r="AF8" i="12"/>
  <c r="AF13" i="12"/>
  <c r="AL8" i="13"/>
  <c r="AO8" i="13" s="1"/>
  <c r="AH9" i="13"/>
  <c r="AI9" i="14"/>
  <c r="AK9" i="14" s="1"/>
  <c r="AG8" i="12"/>
  <c r="AG13" i="12"/>
  <c r="AE6" i="13"/>
  <c r="AI9" i="13"/>
  <c r="AE10" i="13"/>
  <c r="AL6" i="14"/>
  <c r="AO9" i="14" s="1"/>
  <c r="AJ9" i="14"/>
  <c r="AF10" i="14"/>
  <c r="AH8" i="12"/>
  <c r="AL12" i="12"/>
  <c r="AH13" i="12"/>
  <c r="AF6" i="13"/>
  <c r="AJ9" i="13"/>
  <c r="AF10" i="13"/>
  <c r="AG10" i="14"/>
  <c r="AF14" i="14"/>
  <c r="AG6" i="13"/>
  <c r="AG10" i="13"/>
  <c r="AG14" i="14"/>
  <c r="AJ9" i="11"/>
  <c r="AH6" i="12"/>
  <c r="AF9" i="12"/>
  <c r="AH6" i="13"/>
  <c r="AL9" i="13"/>
  <c r="AH10" i="13"/>
  <c r="AF7" i="14"/>
  <c r="AI10" i="14"/>
  <c r="AH14" i="14"/>
  <c r="AI6" i="4"/>
  <c r="AG10" i="4"/>
  <c r="AH6" i="11"/>
  <c r="AG10" i="11"/>
  <c r="AI6" i="12"/>
  <c r="AK6" i="12" s="1"/>
  <c r="AG9" i="12"/>
  <c r="AI6" i="13"/>
  <c r="AK6" i="13" s="1"/>
  <c r="AI10" i="13"/>
  <c r="AE11" i="13"/>
  <c r="AG7" i="14"/>
  <c r="AJ10" i="14"/>
  <c r="AF11" i="14"/>
  <c r="AI14" i="14"/>
  <c r="AL8" i="12"/>
  <c r="AH9" i="12"/>
  <c r="AL13" i="12"/>
  <c r="AJ6" i="13"/>
  <c r="AJ10" i="13"/>
  <c r="AF11" i="13"/>
  <c r="AH7" i="14"/>
  <c r="AG11" i="14"/>
  <c r="AJ14" i="14"/>
  <c r="AI10" i="4"/>
  <c r="AK10" i="4" s="1"/>
  <c r="AF11" i="4"/>
  <c r="AL14" i="4"/>
  <c r="AJ6" i="11"/>
  <c r="AI10" i="11"/>
  <c r="AK10" i="11" s="1"/>
  <c r="AE11" i="11"/>
  <c r="AI9" i="12"/>
  <c r="AK9" i="12" s="1"/>
  <c r="AE10" i="12"/>
  <c r="AG11" i="13"/>
  <c r="AI7" i="14"/>
  <c r="AK7" i="14" s="1"/>
  <c r="AL10" i="14"/>
  <c r="AH11" i="14"/>
  <c r="AL10" i="13"/>
  <c r="AI11" i="14"/>
  <c r="AK11" i="14" s="1"/>
  <c r="AL14" i="14"/>
  <c r="AO14" i="14" s="1"/>
  <c r="AL6" i="11"/>
  <c r="AO11" i="11" s="1"/>
  <c r="AG10" i="12"/>
  <c r="AF14" i="12"/>
  <c r="AE7" i="13"/>
  <c r="AI11" i="13"/>
  <c r="AK11" i="13" s="1"/>
  <c r="AJ11" i="14"/>
  <c r="AF12" i="14"/>
  <c r="AE7" i="12"/>
  <c r="AL9" i="12"/>
  <c r="AH10" i="12"/>
  <c r="AG14" i="12"/>
  <c r="AF7" i="13"/>
  <c r="AL7" i="14"/>
  <c r="AG12" i="14"/>
  <c r="AI9" i="5"/>
  <c r="AK9" i="5" s="1"/>
  <c r="AI14" i="5"/>
  <c r="AF7" i="12"/>
  <c r="AI10" i="12"/>
  <c r="AK10" i="12" s="1"/>
  <c r="AH14" i="12"/>
  <c r="AL11" i="14"/>
  <c r="AH12" i="14"/>
  <c r="AH12" i="4"/>
  <c r="AE13" i="4"/>
  <c r="AG10" i="5"/>
  <c r="AJ14" i="5"/>
  <c r="AG7" i="12"/>
  <c r="AF11" i="12"/>
  <c r="AI14" i="12"/>
  <c r="AK14" i="12" s="1"/>
  <c r="AH7" i="13"/>
  <c r="AL11" i="13"/>
  <c r="AI12" i="14"/>
  <c r="AK12" i="14" s="1"/>
  <c r="AK7" i="4"/>
  <c r="AL11" i="4"/>
  <c r="AI12" i="4"/>
  <c r="AK12" i="4" s="1"/>
  <c r="AF13" i="4"/>
  <c r="AH10" i="5"/>
  <c r="AH7" i="12"/>
  <c r="AI7" i="13"/>
  <c r="AE8" i="13"/>
  <c r="AF8" i="14"/>
  <c r="AF13" i="14"/>
  <c r="AJ7" i="13"/>
  <c r="AI11" i="12"/>
  <c r="AE12" i="12"/>
  <c r="AF6" i="14"/>
  <c r="AL12" i="14"/>
  <c r="AK14" i="5" l="1"/>
  <c r="AO14" i="5"/>
  <c r="AO14" i="4"/>
  <c r="AK6" i="4"/>
  <c r="AO8" i="4"/>
  <c r="AN12" i="12"/>
  <c r="AO6" i="12"/>
  <c r="AO11" i="14"/>
  <c r="AM11" i="14" s="1"/>
  <c r="AK10" i="13"/>
  <c r="AN10" i="13" s="1"/>
  <c r="AK13" i="4"/>
  <c r="AN13" i="12"/>
  <c r="AM14" i="12"/>
  <c r="AO11" i="4"/>
  <c r="AO10" i="13"/>
  <c r="AO9" i="4"/>
  <c r="AK10" i="5"/>
  <c r="AO12" i="4"/>
  <c r="AO10" i="4"/>
  <c r="AO8" i="11"/>
  <c r="AO6" i="11"/>
  <c r="AM6" i="11" s="1"/>
  <c r="AO12" i="14"/>
  <c r="AO7" i="4"/>
  <c r="AK13" i="14"/>
  <c r="AN13" i="14" s="1"/>
  <c r="AO12" i="5"/>
  <c r="AK7" i="12"/>
  <c r="AN8" i="12" s="1"/>
  <c r="AN8" i="14"/>
  <c r="AN7" i="14"/>
  <c r="AO7" i="14"/>
  <c r="AO13" i="4"/>
  <c r="AK6" i="11"/>
  <c r="AN6" i="11" s="1"/>
  <c r="AN10" i="4"/>
  <c r="AO6" i="5"/>
  <c r="AO7" i="13"/>
  <c r="AO9" i="5"/>
  <c r="AO9" i="11"/>
  <c r="AO13" i="12"/>
  <c r="AO11" i="5"/>
  <c r="AN6" i="14"/>
  <c r="AO10" i="12"/>
  <c r="AO10" i="11"/>
  <c r="AN14" i="12"/>
  <c r="AN9" i="12"/>
  <c r="AO12" i="12"/>
  <c r="AO9" i="12"/>
  <c r="AO8" i="12"/>
  <c r="AK10" i="14"/>
  <c r="AN12" i="14" s="1"/>
  <c r="AO13" i="14"/>
  <c r="AM13" i="14" s="1"/>
  <c r="AK8" i="13"/>
  <c r="AK9" i="4"/>
  <c r="AO10" i="14"/>
  <c r="AK11" i="12"/>
  <c r="AN11" i="12" s="1"/>
  <c r="AO7" i="5"/>
  <c r="AN11" i="14"/>
  <c r="AO11" i="13"/>
  <c r="AK7" i="13"/>
  <c r="AK6" i="5"/>
  <c r="AK14" i="14"/>
  <c r="AO6" i="14"/>
  <c r="AO8" i="14"/>
  <c r="AO7" i="12"/>
  <c r="AK9" i="11"/>
  <c r="AK8" i="5"/>
  <c r="AO6" i="4"/>
  <c r="AK11" i="11"/>
  <c r="AO8" i="5"/>
  <c r="AO9" i="13"/>
  <c r="AO11" i="12"/>
  <c r="AM11" i="12" s="1"/>
  <c r="AK9" i="13"/>
  <c r="AO13" i="5"/>
  <c r="AN14" i="4" l="1"/>
  <c r="AM14" i="4" s="1"/>
  <c r="AN6" i="5"/>
  <c r="AN13" i="5"/>
  <c r="AM13" i="5" s="1"/>
  <c r="AM10" i="4"/>
  <c r="AN13" i="4"/>
  <c r="AN7" i="13"/>
  <c r="AN9" i="13"/>
  <c r="AM7" i="13"/>
  <c r="AM8" i="11"/>
  <c r="AN12" i="5"/>
  <c r="AM12" i="5" s="1"/>
  <c r="AM13" i="4"/>
  <c r="AN7" i="11"/>
  <c r="AM7" i="11" s="1"/>
  <c r="AN6" i="13"/>
  <c r="AM6" i="13" s="1"/>
  <c r="AN11" i="4"/>
  <c r="AM11" i="4" s="1"/>
  <c r="AN10" i="11"/>
  <c r="AM10" i="11" s="1"/>
  <c r="AM10" i="14"/>
  <c r="AN9" i="11"/>
  <c r="AM9" i="11" s="1"/>
  <c r="AB9" i="11" s="1"/>
  <c r="AM9" i="4"/>
  <c r="AN7" i="5"/>
  <c r="AM7" i="5" s="1"/>
  <c r="AN6" i="4"/>
  <c r="AM6" i="4" s="1"/>
  <c r="AN10" i="12"/>
  <c r="AM10" i="12" s="1"/>
  <c r="AB10" i="12" s="1"/>
  <c r="AM10" i="13"/>
  <c r="AN7" i="4"/>
  <c r="AM7" i="4" s="1"/>
  <c r="AN10" i="5"/>
  <c r="AM10" i="5" s="1"/>
  <c r="AN9" i="4"/>
  <c r="AM8" i="14"/>
  <c r="AM7" i="14"/>
  <c r="AN6" i="12"/>
  <c r="AM6" i="12" s="1"/>
  <c r="AN8" i="5"/>
  <c r="AM8" i="5" s="1"/>
  <c r="AM13" i="12"/>
  <c r="AN11" i="13"/>
  <c r="AM11" i="13" s="1"/>
  <c r="AB11" i="13" s="1"/>
  <c r="AM6" i="5"/>
  <c r="AN9" i="5"/>
  <c r="AM9" i="5" s="1"/>
  <c r="AM9" i="13"/>
  <c r="AN11" i="11"/>
  <c r="AM11" i="11" s="1"/>
  <c r="AN7" i="12"/>
  <c r="AM7" i="12" s="1"/>
  <c r="AN8" i="13"/>
  <c r="AM8" i="13" s="1"/>
  <c r="AN10" i="14"/>
  <c r="AN14" i="5"/>
  <c r="AM14" i="5" s="1"/>
  <c r="AM8" i="12"/>
  <c r="AM9" i="12"/>
  <c r="AN9" i="14"/>
  <c r="AM9" i="14" s="1"/>
  <c r="AM12" i="14"/>
  <c r="AN12" i="4"/>
  <c r="AM12" i="4" s="1"/>
  <c r="AN8" i="4"/>
  <c r="AM8" i="4" s="1"/>
  <c r="AM6" i="14"/>
  <c r="AB6" i="14" s="1"/>
  <c r="AN14" i="14"/>
  <c r="AM14" i="14" s="1"/>
  <c r="AB14" i="14" s="1"/>
  <c r="AM12" i="12"/>
  <c r="AN11" i="5"/>
  <c r="AM11" i="5" s="1"/>
  <c r="AN8" i="11"/>
  <c r="AB9" i="5" l="1"/>
  <c r="AB6" i="4"/>
  <c r="AB14" i="4"/>
  <c r="AB10" i="4"/>
  <c r="AB10" i="11"/>
  <c r="AB6" i="11"/>
  <c r="AB12" i="5"/>
  <c r="AB11" i="4"/>
  <c r="AB6" i="12"/>
  <c r="AB14" i="12"/>
  <c r="AB11" i="12"/>
  <c r="AB7" i="12"/>
  <c r="AB12" i="4"/>
  <c r="AB7" i="4"/>
  <c r="AB11" i="11"/>
  <c r="AB6" i="13"/>
  <c r="AB13" i="4"/>
  <c r="AB9" i="13"/>
  <c r="AB8" i="5"/>
  <c r="AB10" i="13"/>
  <c r="AB6" i="5"/>
  <c r="AB8" i="4"/>
  <c r="AB13" i="12"/>
  <c r="AB11" i="14"/>
  <c r="AB10" i="5"/>
  <c r="AB7" i="13"/>
  <c r="AB11" i="5"/>
  <c r="V14" i="14"/>
  <c r="S11" i="14"/>
  <c r="Y9" i="14"/>
  <c r="W9" i="14"/>
  <c r="P7" i="14"/>
  <c r="Y6" i="14"/>
  <c r="X6" i="14"/>
  <c r="W6" i="14"/>
  <c r="V6" i="14"/>
  <c r="W8" i="14"/>
  <c r="U6" i="14"/>
  <c r="T6" i="14"/>
  <c r="S6" i="14"/>
  <c r="R6" i="14"/>
  <c r="S13" i="14"/>
  <c r="Q6" i="14"/>
  <c r="R13" i="14"/>
  <c r="V12" i="14"/>
  <c r="P6" i="14"/>
  <c r="W7" i="14"/>
  <c r="X14" i="14"/>
  <c r="Q12" i="14"/>
  <c r="AB8" i="11"/>
  <c r="AB8" i="12"/>
  <c r="AB10" i="14"/>
  <c r="AB7" i="11"/>
  <c r="AB13" i="14"/>
  <c r="AB9" i="4"/>
  <c r="AB12" i="14"/>
  <c r="AB9" i="14"/>
  <c r="AB9" i="12"/>
  <c r="AB7" i="14"/>
  <c r="W10" i="14" s="1"/>
  <c r="AB13" i="5"/>
  <c r="AB7" i="5"/>
  <c r="AB14" i="5"/>
  <c r="AB8" i="14"/>
  <c r="T9" i="14" s="1"/>
  <c r="AB12" i="12"/>
  <c r="AB8" i="13"/>
  <c r="Y13" i="4" l="1"/>
  <c r="R6" i="4"/>
  <c r="R13" i="4"/>
  <c r="R12" i="4"/>
  <c r="Q6" i="4"/>
  <c r="S10" i="14"/>
  <c r="X13" i="14"/>
  <c r="R14" i="14"/>
  <c r="P14" i="12"/>
  <c r="Y13" i="12"/>
  <c r="Q10" i="12"/>
  <c r="U9" i="12"/>
  <c r="Y8" i="12"/>
  <c r="W6" i="12"/>
  <c r="W13" i="12"/>
  <c r="S9" i="12"/>
  <c r="W8" i="12"/>
  <c r="U6" i="12"/>
  <c r="V13" i="12"/>
  <c r="R9" i="12"/>
  <c r="V8" i="12"/>
  <c r="T6" i="12"/>
  <c r="U13" i="12"/>
  <c r="Y12" i="12"/>
  <c r="Q9" i="12"/>
  <c r="U8" i="12"/>
  <c r="S6" i="12"/>
  <c r="T13" i="12"/>
  <c r="X12" i="12"/>
  <c r="P9" i="12"/>
  <c r="T8" i="12"/>
  <c r="R6" i="12"/>
  <c r="S13" i="12"/>
  <c r="W12" i="12"/>
  <c r="S8" i="12"/>
  <c r="Q6" i="12"/>
  <c r="Q13" i="12"/>
  <c r="U12" i="12"/>
  <c r="Y11" i="12"/>
  <c r="Q8" i="12"/>
  <c r="P13" i="12"/>
  <c r="T12" i="12"/>
  <c r="X11" i="12"/>
  <c r="P8" i="12"/>
  <c r="Y7" i="12"/>
  <c r="S12" i="12"/>
  <c r="W11" i="12"/>
  <c r="X7" i="12"/>
  <c r="Y14" i="12"/>
  <c r="R12" i="12"/>
  <c r="V11" i="12"/>
  <c r="W7" i="12"/>
  <c r="X14" i="12"/>
  <c r="W14" i="12"/>
  <c r="P12" i="12"/>
  <c r="T11" i="12"/>
  <c r="X10" i="12"/>
  <c r="U7" i="12"/>
  <c r="V14" i="12"/>
  <c r="S11" i="12"/>
  <c r="W10" i="12"/>
  <c r="T7" i="12"/>
  <c r="U14" i="12"/>
  <c r="R11" i="12"/>
  <c r="V10" i="12"/>
  <c r="S7" i="12"/>
  <c r="T14" i="12"/>
  <c r="Q11" i="12"/>
  <c r="U10" i="12"/>
  <c r="Y9" i="12"/>
  <c r="R7" i="12"/>
  <c r="S14" i="12"/>
  <c r="P11" i="12"/>
  <c r="T10" i="12"/>
  <c r="X9" i="12"/>
  <c r="Q7" i="12"/>
  <c r="R14" i="12"/>
  <c r="S10" i="12"/>
  <c r="W9" i="12"/>
  <c r="P7" i="12"/>
  <c r="Y6" i="12"/>
  <c r="Q14" i="12"/>
  <c r="R10" i="12"/>
  <c r="V9" i="12"/>
  <c r="X6" i="12"/>
  <c r="U11" i="12"/>
  <c r="Y10" i="12"/>
  <c r="P10" i="12"/>
  <c r="V7" i="12"/>
  <c r="X8" i="12"/>
  <c r="X13" i="12"/>
  <c r="R13" i="12"/>
  <c r="T9" i="12"/>
  <c r="V12" i="12"/>
  <c r="Q12" i="12"/>
  <c r="R8" i="12"/>
  <c r="V6" i="12"/>
  <c r="P6" i="12"/>
  <c r="S11" i="13"/>
  <c r="W10" i="13"/>
  <c r="W6" i="13"/>
  <c r="R11" i="13"/>
  <c r="V10" i="13"/>
  <c r="V6" i="13"/>
  <c r="Q11" i="13"/>
  <c r="U10" i="13"/>
  <c r="Y9" i="13"/>
  <c r="U6" i="13"/>
  <c r="P11" i="13"/>
  <c r="T10" i="13"/>
  <c r="X9" i="13"/>
  <c r="T6" i="13"/>
  <c r="S10" i="13"/>
  <c r="W9" i="13"/>
  <c r="S6" i="13"/>
  <c r="R10" i="13"/>
  <c r="V9" i="13"/>
  <c r="R6" i="13"/>
  <c r="Q10" i="13"/>
  <c r="U9" i="13"/>
  <c r="Y8" i="13"/>
  <c r="Q6" i="13"/>
  <c r="P10" i="13"/>
  <c r="T9" i="13"/>
  <c r="X8" i="13"/>
  <c r="P6" i="13"/>
  <c r="S9" i="13"/>
  <c r="W8" i="13"/>
  <c r="R9" i="13"/>
  <c r="V8" i="13"/>
  <c r="Q9" i="13"/>
  <c r="U8" i="13"/>
  <c r="Y7" i="13"/>
  <c r="P9" i="13"/>
  <c r="T8" i="13"/>
  <c r="X7" i="13"/>
  <c r="S8" i="13"/>
  <c r="W7" i="13"/>
  <c r="R8" i="13"/>
  <c r="V7" i="13"/>
  <c r="Y11" i="13"/>
  <c r="Q8" i="13"/>
  <c r="U7" i="13"/>
  <c r="X11" i="13"/>
  <c r="P8" i="13"/>
  <c r="T7" i="13"/>
  <c r="W11" i="13"/>
  <c r="S7" i="13"/>
  <c r="V11" i="13"/>
  <c r="R7" i="13"/>
  <c r="U11" i="13"/>
  <c r="Y10" i="13"/>
  <c r="Q7" i="13"/>
  <c r="Y6" i="13"/>
  <c r="T11" i="13"/>
  <c r="X10" i="13"/>
  <c r="P7" i="13"/>
  <c r="X6" i="13"/>
  <c r="W14" i="14"/>
  <c r="T8" i="14"/>
  <c r="X12" i="14"/>
  <c r="Q11" i="14"/>
  <c r="Y12" i="14"/>
  <c r="S7" i="14"/>
  <c r="T11" i="14"/>
  <c r="P12" i="14"/>
  <c r="X7" i="14"/>
  <c r="T10" i="14"/>
  <c r="W11" i="14"/>
  <c r="P10" i="14"/>
  <c r="P11" i="14"/>
  <c r="P9" i="14"/>
  <c r="T13" i="14"/>
  <c r="Q10" i="14"/>
  <c r="Y13" i="14"/>
  <c r="V10" i="14"/>
  <c r="P14" i="5"/>
  <c r="X13" i="5"/>
  <c r="P9" i="5"/>
  <c r="S8" i="5"/>
  <c r="V13" i="5"/>
  <c r="Y12" i="5"/>
  <c r="Q8" i="5"/>
  <c r="Y7" i="5"/>
  <c r="U13" i="5"/>
  <c r="X12" i="5"/>
  <c r="P8" i="5"/>
  <c r="X7" i="5"/>
  <c r="T13" i="5"/>
  <c r="W12" i="5"/>
  <c r="W7" i="5"/>
  <c r="P13" i="5"/>
  <c r="S12" i="5"/>
  <c r="V11" i="5"/>
  <c r="Y10" i="5"/>
  <c r="S7" i="5"/>
  <c r="Q12" i="5"/>
  <c r="T11" i="5"/>
  <c r="W10" i="5"/>
  <c r="Q7" i="5"/>
  <c r="Y6" i="5"/>
  <c r="U14" i="5"/>
  <c r="R10" i="5"/>
  <c r="U9" i="5"/>
  <c r="X8" i="5"/>
  <c r="T6" i="5"/>
  <c r="T14" i="5"/>
  <c r="Q10" i="5"/>
  <c r="T9" i="5"/>
  <c r="W8" i="5"/>
  <c r="S6" i="5"/>
  <c r="S14" i="5"/>
  <c r="P10" i="5"/>
  <c r="S9" i="5"/>
  <c r="V8" i="5"/>
  <c r="R6" i="5"/>
  <c r="R14" i="5"/>
  <c r="R9" i="5"/>
  <c r="U8" i="5"/>
  <c r="Q6" i="5"/>
  <c r="Q14" i="5"/>
  <c r="Y13" i="5"/>
  <c r="Q9" i="5"/>
  <c r="T8" i="5"/>
  <c r="P6" i="5"/>
  <c r="Y14" i="5"/>
  <c r="Q13" i="5"/>
  <c r="W11" i="5"/>
  <c r="Y9" i="5"/>
  <c r="X14" i="5"/>
  <c r="U11" i="5"/>
  <c r="X9" i="5"/>
  <c r="S11" i="5"/>
  <c r="X6" i="5"/>
  <c r="V14" i="5"/>
  <c r="W14" i="5"/>
  <c r="V9" i="5"/>
  <c r="R7" i="5"/>
  <c r="T12" i="5"/>
  <c r="W9" i="5"/>
  <c r="X10" i="5"/>
  <c r="R11" i="5"/>
  <c r="W6" i="5"/>
  <c r="U12" i="5"/>
  <c r="P7" i="5"/>
  <c r="Q11" i="5"/>
  <c r="V6" i="5"/>
  <c r="P11" i="5"/>
  <c r="U6" i="5"/>
  <c r="V7" i="5"/>
  <c r="U7" i="5"/>
  <c r="V10" i="5"/>
  <c r="V12" i="5"/>
  <c r="T7" i="5"/>
  <c r="R12" i="5"/>
  <c r="P12" i="5"/>
  <c r="U10" i="5"/>
  <c r="Y8" i="5"/>
  <c r="T10" i="5"/>
  <c r="R8" i="5"/>
  <c r="S10" i="5"/>
  <c r="W13" i="5"/>
  <c r="S13" i="5"/>
  <c r="Y11" i="5"/>
  <c r="R13" i="5"/>
  <c r="X11" i="5"/>
  <c r="Q11" i="11"/>
  <c r="U10" i="11"/>
  <c r="Y9" i="11"/>
  <c r="V6" i="11"/>
  <c r="S10" i="11"/>
  <c r="W9" i="11"/>
  <c r="T6" i="11"/>
  <c r="R10" i="11"/>
  <c r="V9" i="11"/>
  <c r="S6" i="11"/>
  <c r="Q10" i="11"/>
  <c r="U9" i="11"/>
  <c r="Y8" i="11"/>
  <c r="R6" i="11"/>
  <c r="P10" i="11"/>
  <c r="T9" i="11"/>
  <c r="X8" i="11"/>
  <c r="Q6" i="11"/>
  <c r="S9" i="11"/>
  <c r="W8" i="11"/>
  <c r="P6" i="11"/>
  <c r="Q9" i="11"/>
  <c r="U8" i="11"/>
  <c r="Y7" i="11"/>
  <c r="P9" i="11"/>
  <c r="T8" i="11"/>
  <c r="X7" i="11"/>
  <c r="S8" i="11"/>
  <c r="W7" i="11"/>
  <c r="R8" i="11"/>
  <c r="V7" i="11"/>
  <c r="X11" i="11"/>
  <c r="P8" i="11"/>
  <c r="T7" i="11"/>
  <c r="W11" i="11"/>
  <c r="S7" i="11"/>
  <c r="V11" i="11"/>
  <c r="R7" i="11"/>
  <c r="U11" i="11"/>
  <c r="Y10" i="11"/>
  <c r="Q7" i="11"/>
  <c r="T11" i="11"/>
  <c r="X10" i="11"/>
  <c r="P7" i="11"/>
  <c r="Y6" i="11"/>
  <c r="S11" i="11"/>
  <c r="W10" i="11"/>
  <c r="X6" i="11"/>
  <c r="R11" i="11"/>
  <c r="V10" i="11"/>
  <c r="W6" i="11"/>
  <c r="Q8" i="11"/>
  <c r="X9" i="11"/>
  <c r="U6" i="11"/>
  <c r="R9" i="11"/>
  <c r="V8" i="11"/>
  <c r="Y11" i="11"/>
  <c r="P11" i="11"/>
  <c r="U7" i="11"/>
  <c r="T10" i="11"/>
  <c r="U9" i="14"/>
  <c r="P13" i="14"/>
  <c r="U12" i="14"/>
  <c r="V9" i="14"/>
  <c r="R11" i="14"/>
  <c r="S8" i="14"/>
  <c r="Y8" i="14"/>
  <c r="X11" i="14"/>
  <c r="U10" i="14"/>
  <c r="U8" i="14"/>
  <c r="P14" i="14"/>
  <c r="Y11" i="14"/>
  <c r="Q13" i="14"/>
  <c r="V8" i="14"/>
  <c r="U14" i="14"/>
  <c r="W13" i="14"/>
  <c r="R12" i="14"/>
  <c r="X8" i="14"/>
  <c r="Y7" i="14"/>
  <c r="R7" i="14"/>
  <c r="T12" i="14"/>
  <c r="R9" i="14"/>
  <c r="Q14" i="14"/>
  <c r="T7" i="14"/>
  <c r="S9" i="14"/>
  <c r="U7" i="14"/>
  <c r="V11" i="14"/>
  <c r="X10" i="14"/>
  <c r="W12" i="14"/>
  <c r="Q7" i="14"/>
  <c r="Y14" i="14"/>
  <c r="X9" i="14"/>
  <c r="S12" i="14"/>
  <c r="S14" i="14"/>
  <c r="P8" i="14"/>
  <c r="Q9" i="14"/>
  <c r="T14" i="14"/>
  <c r="Q8" i="14"/>
  <c r="U13" i="14"/>
  <c r="V7" i="14"/>
  <c r="R10" i="14"/>
  <c r="Y10" i="14"/>
  <c r="U11" i="14"/>
  <c r="R8" i="14"/>
  <c r="V13" i="14"/>
  <c r="W14" i="4"/>
  <c r="Q11" i="4"/>
  <c r="T10" i="4"/>
  <c r="W9" i="4"/>
  <c r="V6" i="4"/>
  <c r="U14" i="4"/>
  <c r="R10" i="4"/>
  <c r="U9" i="4"/>
  <c r="X8" i="4"/>
  <c r="T6" i="4"/>
  <c r="T14" i="4"/>
  <c r="Q10" i="4"/>
  <c r="T9" i="4"/>
  <c r="W8" i="4"/>
  <c r="S6" i="4"/>
  <c r="S14" i="4"/>
  <c r="W13" i="4"/>
  <c r="R8" i="4"/>
  <c r="U13" i="4"/>
  <c r="X12" i="4"/>
  <c r="P8" i="4"/>
  <c r="X7" i="4"/>
  <c r="U11" i="4"/>
  <c r="X10" i="4"/>
  <c r="R7" i="4"/>
  <c r="Q12" i="4"/>
  <c r="T11" i="4"/>
  <c r="W10" i="4"/>
  <c r="Q7" i="4"/>
  <c r="Y6" i="4"/>
  <c r="R11" i="4"/>
  <c r="U10" i="4"/>
  <c r="X9" i="4"/>
  <c r="Y14" i="4"/>
  <c r="P12" i="4"/>
  <c r="S11" i="4"/>
  <c r="V10" i="4"/>
  <c r="Y9" i="4"/>
  <c r="P7" i="4"/>
  <c r="X6" i="4"/>
  <c r="W6" i="4"/>
  <c r="X14" i="4"/>
  <c r="S13" i="4"/>
  <c r="V7" i="4"/>
  <c r="V14" i="4"/>
  <c r="U7" i="4"/>
  <c r="Q13" i="4"/>
  <c r="Y8" i="4"/>
  <c r="P6" i="4"/>
  <c r="P13" i="4"/>
  <c r="W11" i="4"/>
  <c r="T7" i="4"/>
  <c r="Q14" i="4"/>
  <c r="V8" i="4"/>
  <c r="T8" i="4"/>
  <c r="P11" i="4"/>
  <c r="W12" i="4"/>
  <c r="R14" i="4"/>
  <c r="S7" i="4"/>
  <c r="Y11" i="4"/>
  <c r="Q8" i="4"/>
  <c r="Y12" i="4"/>
  <c r="P14" i="4"/>
  <c r="X11" i="4"/>
  <c r="U8" i="4"/>
  <c r="V11" i="4"/>
  <c r="S8" i="4"/>
  <c r="S9" i="4"/>
  <c r="V12" i="4"/>
  <c r="V9" i="4"/>
  <c r="U12" i="4"/>
  <c r="R9" i="4"/>
  <c r="T12" i="4"/>
  <c r="Q9" i="4"/>
  <c r="S12" i="4"/>
  <c r="P9" i="4"/>
  <c r="X13" i="4"/>
  <c r="Y10" i="4"/>
  <c r="T13" i="4"/>
  <c r="P10" i="4"/>
  <c r="W7" i="4"/>
  <c r="U6" i="4"/>
  <c r="V13" i="4"/>
  <c r="S10" i="4"/>
  <c r="Y7" i="4"/>
</calcChain>
</file>

<file path=xl/sharedStrings.xml><?xml version="1.0" encoding="utf-8"?>
<sst xmlns="http://schemas.openxmlformats.org/spreadsheetml/2006/main" count="2013" uniqueCount="150">
  <si>
    <t>1º Divisão</t>
  </si>
  <si>
    <t>2º Divisão</t>
  </si>
  <si>
    <t>Jogador 1</t>
  </si>
  <si>
    <t>Manuel Santos (Livorno)</t>
  </si>
  <si>
    <t>Nuno Henriques (CFB)</t>
  </si>
  <si>
    <t>Jogador 2</t>
  </si>
  <si>
    <t>Paulo Laranjeira (SCP)</t>
  </si>
  <si>
    <t>Miguel Castro (CFS)</t>
  </si>
  <si>
    <t>Jogador 3</t>
  </si>
  <si>
    <t>Norberto Miguel (Livorno)</t>
  </si>
  <si>
    <t>Rui Varela (Tires)</t>
  </si>
  <si>
    <t>Jogador 4</t>
  </si>
  <si>
    <t>Ricardo José (Issy)</t>
  </si>
  <si>
    <t>Pedro Amaro (CFB)</t>
  </si>
  <si>
    <t>Jogador 5</t>
  </si>
  <si>
    <t>José Santos (CFB)</t>
  </si>
  <si>
    <t>Luis Silva (CFB)</t>
  </si>
  <si>
    <t>Jogador 6</t>
  </si>
  <si>
    <t>Sergio Ramos (B.Tigers)</t>
  </si>
  <si>
    <t>Nuno Silva (SCP)</t>
  </si>
  <si>
    <t>Jogador 7</t>
  </si>
  <si>
    <t>Nuno Noronha (Tires)</t>
  </si>
  <si>
    <t>André Fernandes (CFB)</t>
  </si>
  <si>
    <t>Jogador 8</t>
  </si>
  <si>
    <t>Luís Abreu (CFB)</t>
  </si>
  <si>
    <t>Nuno Afonso (SCP)</t>
  </si>
  <si>
    <t>Jogador 9</t>
  </si>
  <si>
    <t>Miguel Faria (SCP)</t>
  </si>
  <si>
    <t>Carlos Ricardo (SCB)</t>
  </si>
  <si>
    <t>1º Volta</t>
  </si>
  <si>
    <t>2º Volta</t>
  </si>
  <si>
    <t>Preencher nome do Jogador</t>
  </si>
  <si>
    <t>Preencher nome do Arbitro</t>
  </si>
  <si>
    <t>Data</t>
  </si>
  <si>
    <t>Hora</t>
  </si>
  <si>
    <t>Mesa</t>
  </si>
  <si>
    <t>Ponto</t>
  </si>
  <si>
    <t>Jornada 1</t>
  </si>
  <si>
    <t>Arbitro</t>
  </si>
  <si>
    <t>Pos</t>
  </si>
  <si>
    <t>Jogador1</t>
  </si>
  <si>
    <t>Jogador</t>
  </si>
  <si>
    <t>JG</t>
  </si>
  <si>
    <t>V</t>
  </si>
  <si>
    <t>E</t>
  </si>
  <si>
    <t>D</t>
  </si>
  <si>
    <t>GM</t>
  </si>
  <si>
    <t>GS</t>
  </si>
  <si>
    <t>MS</t>
  </si>
  <si>
    <t>PTS</t>
  </si>
  <si>
    <t>Pts Ranking</t>
  </si>
  <si>
    <t>Ranking</t>
  </si>
  <si>
    <t>VALOR</t>
  </si>
  <si>
    <t>Golos Posicão</t>
  </si>
  <si>
    <t>Pontos Posição</t>
  </si>
  <si>
    <t>Luís Abreu (Tires)</t>
  </si>
  <si>
    <t>Mesa1</t>
  </si>
  <si>
    <t>X</t>
  </si>
  <si>
    <t>Miguel Castro</t>
  </si>
  <si>
    <t>Mesa2</t>
  </si>
  <si>
    <t>André Fernandes</t>
  </si>
  <si>
    <t>Mesa3</t>
  </si>
  <si>
    <t>Nuno Henriques</t>
  </si>
  <si>
    <t>Rui Varela (SCP)</t>
  </si>
  <si>
    <t>João Matias (CDOM)</t>
  </si>
  <si>
    <t>Jornada 2</t>
  </si>
  <si>
    <t>Pedro Amaro</t>
  </si>
  <si>
    <t>Carlos Ricardo</t>
  </si>
  <si>
    <t xml:space="preserve">Alterar o valor pelos GM se houver o mesmo numeros de ponto </t>
  </si>
  <si>
    <t>Nuno Afonso</t>
  </si>
  <si>
    <t xml:space="preserve"> critério de desempate aqui será os golos marcados</t>
  </si>
  <si>
    <t>Jornada 3</t>
  </si>
  <si>
    <t>Rui Varela</t>
  </si>
  <si>
    <t>Luís Silva</t>
  </si>
  <si>
    <t>Jornada 4</t>
  </si>
  <si>
    <t>Nuno Silva</t>
  </si>
  <si>
    <t>Jornada 5</t>
  </si>
  <si>
    <t>Jornada 6</t>
  </si>
  <si>
    <t>Jornada 7</t>
  </si>
  <si>
    <t>Jornada 8</t>
  </si>
  <si>
    <t>Jornada 9</t>
  </si>
  <si>
    <t>Jornada 10</t>
  </si>
  <si>
    <t>Jornada 11</t>
  </si>
  <si>
    <t>Jornada 12</t>
  </si>
  <si>
    <t>OBRIGADO A TODOS OS QUE ACOMPANHARAM ESTA LONGA JORNADA DE 10 HORAS DE JOGOS</t>
  </si>
  <si>
    <t>Jornada 13</t>
  </si>
  <si>
    <t>Jornada 14</t>
  </si>
  <si>
    <t>Jornada 15</t>
  </si>
  <si>
    <t>Jornada 16</t>
  </si>
  <si>
    <t>Jornada 17</t>
  </si>
  <si>
    <t>Jornada 18</t>
  </si>
  <si>
    <t>Jornada 19</t>
  </si>
  <si>
    <t>Jornada 20</t>
  </si>
  <si>
    <t>Jornada 21</t>
  </si>
  <si>
    <t>Jornada 22</t>
  </si>
  <si>
    <t>Jornada 23</t>
  </si>
  <si>
    <t>Jornada 24</t>
  </si>
  <si>
    <t>Mesa4</t>
  </si>
  <si>
    <t>José Santos</t>
  </si>
  <si>
    <t>Ricardo Pavão (Tires)</t>
  </si>
  <si>
    <t>Mesa5</t>
  </si>
  <si>
    <t>Sérgio Ramos</t>
  </si>
  <si>
    <t>Mesa6</t>
  </si>
  <si>
    <t>Luís Abreu</t>
  </si>
  <si>
    <t>Ricardo José (Dragons)</t>
  </si>
  <si>
    <t>Paulo Laranjeira</t>
  </si>
  <si>
    <t>Miguel Faria</t>
  </si>
  <si>
    <t>Nuno Noronha</t>
  </si>
  <si>
    <t>Manuel Santos</t>
  </si>
  <si>
    <t xml:space="preserve">Ricardo José </t>
  </si>
  <si>
    <t>Norberto Miguel</t>
  </si>
  <si>
    <t xml:space="preserve">Sérgio Ramos </t>
  </si>
  <si>
    <t xml:space="preserve">Manuel Santos </t>
  </si>
  <si>
    <t xml:space="preserve">Paulo Laranjeira </t>
  </si>
  <si>
    <t xml:space="preserve">Nuno Noronha </t>
  </si>
  <si>
    <t>José Santos (Tires)</t>
  </si>
  <si>
    <t xml:space="preserve">Miguel Faria </t>
  </si>
  <si>
    <t xml:space="preserve">Norberto Miguel </t>
  </si>
  <si>
    <t xml:space="preserve">José Santos </t>
  </si>
  <si>
    <t>Jorge Silva</t>
  </si>
  <si>
    <t>3º Divisão Série A</t>
  </si>
  <si>
    <t>Luís F Silva</t>
  </si>
  <si>
    <t>Hugo Carvalho</t>
  </si>
  <si>
    <t>José Trindade</t>
  </si>
  <si>
    <t>Tomás Trindade</t>
  </si>
  <si>
    <t>Luís M Silva</t>
  </si>
  <si>
    <t>Maria João Silva</t>
  </si>
  <si>
    <t>Pedro Araújo</t>
  </si>
  <si>
    <t>Pedro Trindade</t>
  </si>
  <si>
    <t>João Pascoal</t>
  </si>
  <si>
    <t>Cláudio Garcia</t>
  </si>
  <si>
    <t>João Matias</t>
  </si>
  <si>
    <t>André Pagaime</t>
  </si>
  <si>
    <t>Bruno Rocha</t>
  </si>
  <si>
    <t>Bruno Fernandes</t>
  </si>
  <si>
    <t>Rui Pedro Peres</t>
  </si>
  <si>
    <t>Tiago Sousa</t>
  </si>
  <si>
    <t>x</t>
  </si>
  <si>
    <t>Ricardo José</t>
  </si>
  <si>
    <t>Filipe Maia</t>
  </si>
  <si>
    <t>3º Divisão Série B</t>
  </si>
  <si>
    <t>NAO REALIZADO</t>
  </si>
  <si>
    <t>FINALISSIMA</t>
  </si>
  <si>
    <t>vs</t>
  </si>
  <si>
    <t>m.s</t>
  </si>
  <si>
    <t>NÃO REALIZADO</t>
  </si>
  <si>
    <t>Carolina Villarigues</t>
  </si>
  <si>
    <t>Luís M. Silva</t>
  </si>
  <si>
    <t xml:space="preserve">Cláudio Garcia </t>
  </si>
  <si>
    <t>Ricardo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</si>
</sst>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rgb="FF000000"/>
      <name val="Calibri"/>
      <scheme val="minor"/>
    </font>
    <font>
      <sz val="11"/>
      <color rgb="FF000000"/>
      <name val="Calibri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  <font>
      <b/>
      <sz val="11"/>
      <color rgb="FF000000"/>
      <name val="Calibri"/>
    </font>
    <font>
      <sz val="12"/>
      <color theme="1"/>
      <name val="Calibri"/>
    </font>
    <font>
      <sz val="12"/>
      <color rgb="FF7F7F7F"/>
      <name val="Calibri"/>
    </font>
  </fonts>
  <fills count="13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00B050"/>
        <bgColor rgb="FF00B050"/>
      </patternFill>
    </fill>
    <fill>
      <patternFill patternType="solid">
        <fgColor rgb="FFD6E3BC"/>
        <bgColor rgb="FFD6E3BC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theme="5"/>
        <bgColor theme="5"/>
      </patternFill>
    </fill>
    <fill>
      <patternFill patternType="solid">
        <fgColor rgb="FFFFC000"/>
        <bgColor rgb="FFFFC000"/>
      </patternFill>
    </fill>
    <fill>
      <patternFill patternType="solid">
        <fgColor rgb="FF00B0F0"/>
        <bgColor rgb="FF00B0F0"/>
      </patternFill>
    </fill>
    <fill>
      <patternFill patternType="solid">
        <fgColor theme="0"/>
        <bgColor theme="0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0" fontId="1" fillId="0" borderId="0" xfId="0" applyFont="1" applyAlignment="1">
      <alignment wrapText="1"/>
    </xf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/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14" fontId="2" fillId="0" borderId="16" xfId="0" applyNumberFormat="1" applyFont="1" applyBorder="1" applyAlignment="1">
      <alignment horizontal="center"/>
    </xf>
    <xf numFmtId="20" fontId="2" fillId="0" borderId="16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5" borderId="1" xfId="0" applyFont="1" applyFill="1" applyBorder="1"/>
    <xf numFmtId="0" fontId="5" fillId="5" borderId="18" xfId="0" applyFont="1" applyFill="1" applyBorder="1"/>
    <xf numFmtId="0" fontId="1" fillId="6" borderId="9" xfId="0" applyFont="1" applyFill="1" applyBorder="1"/>
    <xf numFmtId="0" fontId="1" fillId="3" borderId="1" xfId="0" applyFont="1" applyFill="1" applyBorder="1"/>
    <xf numFmtId="0" fontId="5" fillId="0" borderId="1" xfId="0" applyFont="1" applyBorder="1"/>
    <xf numFmtId="0" fontId="1" fillId="7" borderId="17" xfId="0" applyFont="1" applyFill="1" applyBorder="1" applyAlignment="1">
      <alignment horizontal="center" vertical="center" wrapText="1"/>
    </xf>
    <xf numFmtId="20" fontId="2" fillId="0" borderId="9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5" fillId="0" borderId="14" xfId="0" applyFont="1" applyBorder="1"/>
    <xf numFmtId="0" fontId="1" fillId="8" borderId="1" xfId="0" applyFont="1" applyFill="1" applyBorder="1" applyAlignment="1">
      <alignment wrapText="1"/>
    </xf>
    <xf numFmtId="0" fontId="1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9" borderId="1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2" fillId="0" borderId="9" xfId="0" applyFont="1" applyBorder="1"/>
    <xf numFmtId="0" fontId="2" fillId="0" borderId="7" xfId="0" applyFont="1" applyBorder="1" applyAlignment="1">
      <alignment horizontal="center"/>
    </xf>
    <xf numFmtId="0" fontId="1" fillId="2" borderId="1" xfId="0" applyFont="1" applyFill="1" applyBorder="1"/>
    <xf numFmtId="0" fontId="5" fillId="2" borderId="18" xfId="0" applyFont="1" applyFill="1" applyBorder="1"/>
    <xf numFmtId="0" fontId="1" fillId="0" borderId="0" xfId="0" applyFont="1" applyAlignment="1">
      <alignment horizontal="center" vertical="center"/>
    </xf>
    <xf numFmtId="0" fontId="1" fillId="8" borderId="3" xfId="0" applyFont="1" applyFill="1" applyBorder="1"/>
    <xf numFmtId="0" fontId="2" fillId="8" borderId="3" xfId="0" applyFont="1" applyFill="1" applyBorder="1"/>
    <xf numFmtId="0" fontId="2" fillId="0" borderId="8" xfId="0" applyFont="1" applyBorder="1"/>
    <xf numFmtId="0" fontId="2" fillId="0" borderId="12" xfId="0" applyFont="1" applyBorder="1"/>
    <xf numFmtId="0" fontId="7" fillId="0" borderId="9" xfId="0" applyFont="1" applyBorder="1" applyAlignment="1">
      <alignment horizontal="center"/>
    </xf>
    <xf numFmtId="0" fontId="1" fillId="6" borderId="1" xfId="0" applyFont="1" applyFill="1" applyBorder="1" applyAlignment="1">
      <alignment horizontal="right"/>
    </xf>
    <xf numFmtId="0" fontId="1" fillId="9" borderId="5" xfId="0" applyFont="1" applyFill="1" applyBorder="1"/>
    <xf numFmtId="0" fontId="1" fillId="3" borderId="3" xfId="0" applyFont="1" applyFill="1" applyBorder="1"/>
    <xf numFmtId="0" fontId="1" fillId="3" borderId="1" xfId="0" applyFont="1" applyFill="1" applyBorder="1" applyAlignment="1">
      <alignment wrapText="1"/>
    </xf>
    <xf numFmtId="0" fontId="1" fillId="7" borderId="3" xfId="0" applyFont="1" applyFill="1" applyBorder="1" applyAlignment="1">
      <alignment horizontal="center"/>
    </xf>
    <xf numFmtId="14" fontId="2" fillId="7" borderId="17" xfId="0" applyNumberFormat="1" applyFont="1" applyFill="1" applyBorder="1" applyAlignment="1">
      <alignment horizontal="center"/>
    </xf>
    <xf numFmtId="20" fontId="2" fillId="7" borderId="9" xfId="0" applyNumberFormat="1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center"/>
    </xf>
    <xf numFmtId="0" fontId="2" fillId="7" borderId="19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2" fillId="10" borderId="19" xfId="0" applyFont="1" applyFill="1" applyBorder="1" applyAlignment="1">
      <alignment horizontal="center"/>
    </xf>
    <xf numFmtId="14" fontId="1" fillId="0" borderId="16" xfId="0" applyNumberFormat="1" applyFont="1" applyBorder="1" applyAlignment="1">
      <alignment horizontal="center"/>
    </xf>
    <xf numFmtId="20" fontId="1" fillId="0" borderId="16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20" fontId="1" fillId="0" borderId="9" xfId="0" applyNumberFormat="1" applyFont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3" xfId="0" applyFont="1" applyBorder="1"/>
    <xf numFmtId="0" fontId="1" fillId="0" borderId="11" xfId="0" applyFont="1" applyBorder="1"/>
    <xf numFmtId="14" fontId="1" fillId="0" borderId="9" xfId="0" applyNumberFormat="1" applyFont="1" applyBorder="1" applyAlignment="1">
      <alignment horizontal="center"/>
    </xf>
    <xf numFmtId="0" fontId="1" fillId="11" borderId="1" xfId="0" applyFont="1" applyFill="1" applyBorder="1"/>
    <xf numFmtId="0" fontId="5" fillId="11" borderId="1" xfId="0" applyFont="1" applyFill="1" applyBorder="1"/>
    <xf numFmtId="1" fontId="1" fillId="6" borderId="9" xfId="0" applyNumberFormat="1" applyFont="1" applyFill="1" applyBorder="1"/>
    <xf numFmtId="0" fontId="5" fillId="5" borderId="1" xfId="0" applyFont="1" applyFill="1" applyBorder="1"/>
    <xf numFmtId="0" fontId="5" fillId="2" borderId="1" xfId="0" applyFont="1" applyFill="1" applyBorder="1"/>
    <xf numFmtId="0" fontId="1" fillId="11" borderId="3" xfId="0" applyFont="1" applyFill="1" applyBorder="1" applyAlignment="1">
      <alignment horizontal="center"/>
    </xf>
    <xf numFmtId="0" fontId="1" fillId="12" borderId="3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5" fillId="0" borderId="11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4" fillId="0" borderId="11" xfId="0" applyFont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0" borderId="21" xfId="0" applyFont="1" applyBorder="1" applyAlignment="1">
      <alignment horizontal="center"/>
    </xf>
    <xf numFmtId="0" fontId="3" fillId="0" borderId="20" xfId="0" applyFont="1" applyBorder="1"/>
  </cellXfs>
  <cellStyles count="1">
    <cellStyle name="Normal" xfId="0" builtinId="0"/>
  </cellStyles>
  <dxfs count="3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3ª Divisão 2022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" Type="http://schemas.openxmlformats.org/officeDocument/2006/relationships/worksheet" Target="worksheets/sheet2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23" Type="http://schemas.openxmlformats.org/officeDocument/2006/relationships/calcChain" Target="calcChain.xml"/><Relationship Id="rId19" Type="http://customschemas.google.com/relationships/workbookmetadata" Target="metadata"/><Relationship Id="rId4" Type="http://schemas.openxmlformats.org/officeDocument/2006/relationships/worksheet" Target="worksheets/sheet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V1000"/>
  <sheetViews>
    <sheetView showGridLines="0" zoomScale="92" zoomScaleNormal="92" workbookViewId="0">
      <selection activeCell="V28" sqref="V28"/>
    </sheetView>
  </sheetViews>
  <sheetFormatPr defaultColWidth="14.453125" defaultRowHeight="15" customHeight="1" x14ac:dyDescent="0.35"/>
  <cols>
    <col min="1" max="1" width="4.08984375" customWidth="1"/>
    <col min="2" max="2" width="11.54296875" customWidth="1"/>
    <col min="3" max="4" width="8" customWidth="1"/>
    <col min="5" max="5" width="8" hidden="1" customWidth="1"/>
    <col min="6" max="6" width="24.81640625" customWidth="1"/>
    <col min="7" max="7" width="4.08984375" customWidth="1"/>
    <col min="8" max="8" width="3.453125" customWidth="1"/>
    <col min="9" max="9" width="4.08984375" customWidth="1"/>
    <col min="10" max="10" width="24.453125" customWidth="1"/>
    <col min="11" max="11" width="8.81640625" hidden="1" customWidth="1"/>
    <col min="12" max="12" width="24.08984375" customWidth="1"/>
    <col min="13" max="13" width="21.08984375" customWidth="1"/>
    <col min="14" max="14" width="4.54296875" customWidth="1"/>
    <col min="15" max="15" width="4" customWidth="1"/>
    <col min="16" max="16" width="9.54296875" hidden="1" customWidth="1"/>
    <col min="17" max="17" width="22.08984375" customWidth="1"/>
    <col min="18" max="24" width="5.08984375" customWidth="1"/>
    <col min="25" max="25" width="5.54296875" customWidth="1"/>
    <col min="26" max="26" width="10.81640625" customWidth="1"/>
    <col min="27" max="27" width="9.08984375" hidden="1" customWidth="1"/>
    <col min="28" max="28" width="7.81640625" hidden="1" customWidth="1"/>
    <col min="29" max="29" width="9.08984375" hidden="1" customWidth="1"/>
    <col min="30" max="30" width="23.453125" hidden="1" customWidth="1"/>
    <col min="31" max="32" width="2.81640625" hidden="1" customWidth="1"/>
    <col min="33" max="33" width="1.81640625" hidden="1" customWidth="1"/>
    <col min="34" max="34" width="2.81640625" hidden="1" customWidth="1"/>
    <col min="35" max="35" width="4" hidden="1" customWidth="1"/>
    <col min="36" max="36" width="3.08984375" hidden="1" customWidth="1"/>
    <col min="37" max="37" width="3.54296875" hidden="1" customWidth="1"/>
    <col min="38" max="38" width="4" hidden="1" customWidth="1"/>
    <col min="39" max="39" width="6.81640625" hidden="1" customWidth="1"/>
    <col min="40" max="40" width="12.81640625" hidden="1" customWidth="1"/>
    <col min="41" max="41" width="14.08984375" hidden="1" customWidth="1"/>
    <col min="42" max="42" width="8.81640625" hidden="1" customWidth="1"/>
    <col min="43" max="43" width="1.81640625" hidden="1" customWidth="1"/>
    <col min="44" max="44" width="9.08984375" hidden="1" customWidth="1"/>
    <col min="45" max="45" width="25.453125" hidden="1" customWidth="1"/>
    <col min="46" max="46" width="1.81640625" hidden="1" customWidth="1"/>
    <col min="47" max="47" width="9.08984375" hidden="1" customWidth="1"/>
    <col min="48" max="48" width="24.81640625" hidden="1" customWidth="1"/>
    <col min="49" max="49" width="0" hidden="1" customWidth="1"/>
  </cols>
  <sheetData>
    <row r="1" spans="1:48" ht="14.5" x14ac:dyDescent="0.35">
      <c r="A1" s="7"/>
      <c r="B1" s="8"/>
      <c r="C1" s="8"/>
      <c r="D1" s="8"/>
      <c r="E1" s="7"/>
      <c r="F1" s="7"/>
      <c r="G1" s="7"/>
      <c r="H1" s="7"/>
      <c r="I1" s="7"/>
      <c r="J1" s="7"/>
      <c r="K1" s="7"/>
      <c r="L1" s="8"/>
      <c r="M1" s="7"/>
      <c r="N1" s="7"/>
      <c r="O1" s="7"/>
      <c r="P1" s="7"/>
      <c r="Q1" s="9" t="s">
        <v>0</v>
      </c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</row>
    <row r="2" spans="1:48" ht="14.5" x14ac:dyDescent="0.35">
      <c r="A2" s="7"/>
      <c r="B2" s="8"/>
      <c r="C2" s="8"/>
      <c r="D2" s="8"/>
      <c r="E2" s="7"/>
      <c r="F2" s="9" t="s">
        <v>29</v>
      </c>
      <c r="G2" s="7"/>
      <c r="H2" s="7"/>
      <c r="I2" s="7"/>
      <c r="J2" s="7"/>
      <c r="K2" s="7"/>
      <c r="L2" s="8"/>
      <c r="M2" s="7"/>
      <c r="N2" s="7"/>
      <c r="O2" s="7"/>
      <c r="P2" s="9" t="s">
        <v>0</v>
      </c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</row>
    <row r="3" spans="1:48" ht="15.75" customHeight="1" x14ac:dyDescent="0.35">
      <c r="A3" s="7"/>
      <c r="B3" s="8"/>
      <c r="C3" s="8"/>
      <c r="D3" s="8"/>
      <c r="E3" s="7"/>
      <c r="F3" s="7"/>
      <c r="G3" s="7"/>
      <c r="H3" s="7"/>
      <c r="I3" s="7"/>
      <c r="J3" s="7"/>
      <c r="K3" s="7"/>
      <c r="L3" s="8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91" t="s">
        <v>31</v>
      </c>
      <c r="AT3" s="7"/>
      <c r="AU3" s="7"/>
      <c r="AV3" s="91" t="s">
        <v>32</v>
      </c>
    </row>
    <row r="4" spans="1:48" ht="14.5" x14ac:dyDescent="0.35">
      <c r="A4" s="7"/>
      <c r="B4" s="10" t="s">
        <v>33</v>
      </c>
      <c r="C4" s="10" t="s">
        <v>34</v>
      </c>
      <c r="D4" s="10" t="s">
        <v>35</v>
      </c>
      <c r="E4" s="11" t="s">
        <v>36</v>
      </c>
      <c r="F4" s="7"/>
      <c r="G4" s="7"/>
      <c r="H4" s="7"/>
      <c r="I4" s="7"/>
      <c r="J4" s="7"/>
      <c r="K4" s="12" t="s">
        <v>36</v>
      </c>
      <c r="L4" s="8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92"/>
      <c r="AT4" s="7"/>
      <c r="AU4" s="7"/>
      <c r="AV4" s="92"/>
    </row>
    <row r="5" spans="1:48" ht="15.75" customHeight="1" x14ac:dyDescent="0.35">
      <c r="A5" s="7"/>
      <c r="B5" s="93" t="s">
        <v>37</v>
      </c>
      <c r="C5" s="94"/>
      <c r="D5" s="94"/>
      <c r="E5" s="94"/>
      <c r="F5" s="94"/>
      <c r="G5" s="94"/>
      <c r="H5" s="94"/>
      <c r="I5" s="94"/>
      <c r="J5" s="95"/>
      <c r="K5" s="13"/>
      <c r="L5" s="14" t="s">
        <v>38</v>
      </c>
      <c r="M5" s="12" t="s">
        <v>38</v>
      </c>
      <c r="N5" s="7"/>
      <c r="O5" s="15" t="s">
        <v>39</v>
      </c>
      <c r="P5" s="15" t="s">
        <v>40</v>
      </c>
      <c r="Q5" s="15" t="s">
        <v>41</v>
      </c>
      <c r="R5" s="15" t="s">
        <v>42</v>
      </c>
      <c r="S5" s="15" t="s">
        <v>43</v>
      </c>
      <c r="T5" s="15" t="s">
        <v>44</v>
      </c>
      <c r="U5" s="15" t="s">
        <v>45</v>
      </c>
      <c r="V5" s="15" t="s">
        <v>46</v>
      </c>
      <c r="W5" s="15" t="s">
        <v>47</v>
      </c>
      <c r="X5" s="15" t="s">
        <v>48</v>
      </c>
      <c r="Y5" s="16" t="s">
        <v>49</v>
      </c>
      <c r="Z5" s="17" t="s">
        <v>50</v>
      </c>
      <c r="AA5" s="7"/>
      <c r="AB5" s="15" t="s">
        <v>51</v>
      </c>
      <c r="AC5" s="15" t="s">
        <v>40</v>
      </c>
      <c r="AD5" s="15" t="s">
        <v>41</v>
      </c>
      <c r="AE5" s="15" t="s">
        <v>42</v>
      </c>
      <c r="AF5" s="15" t="s">
        <v>43</v>
      </c>
      <c r="AG5" s="15" t="s">
        <v>44</v>
      </c>
      <c r="AH5" s="15" t="s">
        <v>45</v>
      </c>
      <c r="AI5" s="18" t="s">
        <v>46</v>
      </c>
      <c r="AJ5" s="19" t="s">
        <v>47</v>
      </c>
      <c r="AK5" s="20" t="s">
        <v>48</v>
      </c>
      <c r="AL5" s="20" t="s">
        <v>49</v>
      </c>
      <c r="AM5" s="21" t="s">
        <v>52</v>
      </c>
      <c r="AN5" s="22" t="s">
        <v>53</v>
      </c>
      <c r="AO5" s="22" t="s">
        <v>54</v>
      </c>
      <c r="AP5" s="22"/>
      <c r="AQ5" s="7">
        <v>1</v>
      </c>
      <c r="AR5" s="2" t="s">
        <v>2</v>
      </c>
      <c r="AS5" s="3" t="s">
        <v>12</v>
      </c>
      <c r="AT5" s="7">
        <v>1</v>
      </c>
      <c r="AU5" s="2" t="s">
        <v>2</v>
      </c>
      <c r="AV5" s="23" t="s">
        <v>55</v>
      </c>
    </row>
    <row r="6" spans="1:48" ht="15.5" x14ac:dyDescent="0.35">
      <c r="A6" s="7"/>
      <c r="B6" s="24">
        <v>45611</v>
      </c>
      <c r="C6" s="25">
        <v>0.38541666666666669</v>
      </c>
      <c r="D6" s="25" t="s">
        <v>56</v>
      </c>
      <c r="E6" s="26">
        <f t="shared" ref="E6:E8" si="0">IF(ISNUMBER(G6),IF(G6&gt;I6,3,IF(G6=I6,1,0))," ")</f>
        <v>3</v>
      </c>
      <c r="F6" s="27" t="str">
        <f>VLOOKUP($AQ5,$AQ$3:$AS$15,3,0)</f>
        <v>Ricardo José (Issy)</v>
      </c>
      <c r="G6" s="28">
        <v>1</v>
      </c>
      <c r="H6" s="27" t="s">
        <v>57</v>
      </c>
      <c r="I6" s="28">
        <v>0</v>
      </c>
      <c r="J6" s="27" t="str">
        <f>VLOOKUP($AQ13,$AQ$3:$AS$15,3,0)</f>
        <v>Nuno Noronha (Tires)</v>
      </c>
      <c r="K6" s="29">
        <f t="shared" ref="K6:K8" si="1">IF(ISNUMBER(G6),IF(I6&gt;G6,3,IF(I6=G6,1,0))," ")</f>
        <v>0</v>
      </c>
      <c r="L6" s="30" t="str">
        <f>VLOOKUP($AT6,$AT$3:$AV$15,3,0)</f>
        <v>Nuno Henriques (CFB)</v>
      </c>
      <c r="M6" s="30" t="s">
        <v>58</v>
      </c>
      <c r="N6" s="8">
        <v>1</v>
      </c>
      <c r="O6" s="2">
        <v>1</v>
      </c>
      <c r="P6" s="2" t="str">
        <f t="shared" ref="P6:P14" si="2">VLOOKUP($N6,$AB$2:$AL$1048576,2,0)</f>
        <v>Jogador 4</v>
      </c>
      <c r="Q6" s="31" t="str">
        <f>VLOOKUP($N6,AB:AL,3,0)</f>
        <v>Manuel Santos (Livorno)</v>
      </c>
      <c r="R6" s="31">
        <f>VLOOKUP($N6,$AB:$AL,4,0)</f>
        <v>8</v>
      </c>
      <c r="S6" s="31">
        <f t="shared" ref="S6:S14" si="3">VLOOKUP($N6,$AB:$AL,5,0)</f>
        <v>6</v>
      </c>
      <c r="T6" s="31">
        <f t="shared" ref="T6:T14" si="4">VLOOKUP($N6,$AB:$AL,6,0)</f>
        <v>1</v>
      </c>
      <c r="U6" s="31">
        <f t="shared" ref="U6:U14" si="5">VLOOKUP($N6,$AB:$AL,7,0)</f>
        <v>1</v>
      </c>
      <c r="V6" s="31">
        <f t="shared" ref="V6:V14" si="6">VLOOKUP($N6,$AB:$AL,8,0)</f>
        <v>21</v>
      </c>
      <c r="W6" s="31">
        <f t="shared" ref="W6:W14" si="7">VLOOKUP($N6,$AB:$AL,9,0)</f>
        <v>8</v>
      </c>
      <c r="X6" s="31">
        <f t="shared" ref="X6:X14" si="8">VLOOKUP($N6,$AB:$AL,10,0)</f>
        <v>13</v>
      </c>
      <c r="Y6" s="32">
        <f t="shared" ref="Y6:Y14" si="9">VLOOKUP($N6,$AB:$AL,11,0)</f>
        <v>19</v>
      </c>
      <c r="Z6" s="33">
        <v>400</v>
      </c>
      <c r="AA6" s="7"/>
      <c r="AB6" s="2">
        <f t="shared" ref="AB6:AB14" si="10">RANK(AM6,$AM$6:$AM$14,1)</f>
        <v>5</v>
      </c>
      <c r="AC6" s="2" t="s">
        <v>2</v>
      </c>
      <c r="AD6" s="14" t="str">
        <f>VLOOKUP($AQ5,$AQ$3:$AS$15,3,0)</f>
        <v>Ricardo José (Issy)</v>
      </c>
      <c r="AE6" s="2">
        <f>COUNTIFS(F:F,AS5,G:G,"&gt;=0")+COUNTIFS(J:J,AS5,I:I,"&gt;=0")</f>
        <v>8</v>
      </c>
      <c r="AF6" s="2">
        <f>COUNTIFS($F:$F,$AS5,$E:$E,3)+COUNTIFS($J:$J,$AS5,$K:$K,3)</f>
        <v>5</v>
      </c>
      <c r="AG6" s="2">
        <f>COUNTIFS($F:$F,$AS5,$E:$E,1)+COUNTIFS($J:$J,$AS5,$K:$K,1)</f>
        <v>0</v>
      </c>
      <c r="AH6" s="2">
        <f>COUNTIFS($F:$F,$AS5,$E:$E,0)+COUNTIFS($J:$J,$AS5,$K:$K,0)</f>
        <v>3</v>
      </c>
      <c r="AI6" s="34">
        <f>SUMIF(F:F,AS5,G:G)+SUMIF(J:J,AS5,I:I)</f>
        <v>14</v>
      </c>
      <c r="AJ6" s="2">
        <f>SUMIFS(G:G,J:J,AS5)+SUMIFS(I:I,F:F,AS5)</f>
        <v>14</v>
      </c>
      <c r="AK6" s="2">
        <f t="shared" ref="AK6:AK14" si="11">AI6-AJ6</f>
        <v>0</v>
      </c>
      <c r="AL6" s="2">
        <f>SUMIF(F:F,AS5,E:E)+SUMIF(J:J,AS5,K:K)</f>
        <v>15</v>
      </c>
      <c r="AM6" s="35">
        <f t="shared" ref="AM6:AM14" si="12">+AO6+AN6*0.005</f>
        <v>5.03</v>
      </c>
      <c r="AN6" s="8">
        <f t="shared" ref="AN6:AN14" si="13">RANK(AK6,$AK$6:$AK$14,0)</f>
        <v>6</v>
      </c>
      <c r="AO6" s="8">
        <f t="shared" ref="AO6:AO14" si="14">RANK(AL6,$AL$6:$AL$14,0)</f>
        <v>5</v>
      </c>
      <c r="AP6" s="7"/>
      <c r="AQ6" s="7">
        <v>2</v>
      </c>
      <c r="AR6" s="2" t="s">
        <v>5</v>
      </c>
      <c r="AS6" s="4" t="s">
        <v>18</v>
      </c>
      <c r="AT6" s="7">
        <v>2</v>
      </c>
      <c r="AU6" s="2" t="s">
        <v>5</v>
      </c>
      <c r="AV6" s="36" t="s">
        <v>4</v>
      </c>
    </row>
    <row r="7" spans="1:48" ht="18.75" customHeight="1" x14ac:dyDescent="0.35">
      <c r="A7" s="7"/>
      <c r="B7" s="24">
        <v>45611</v>
      </c>
      <c r="C7" s="25">
        <v>0.38541666666666669</v>
      </c>
      <c r="D7" s="37" t="s">
        <v>59</v>
      </c>
      <c r="E7" s="38">
        <f t="shared" si="0"/>
        <v>3</v>
      </c>
      <c r="F7" s="30" t="str">
        <f>VLOOKUP($AQ7,$AQ$3:$AS$15,3,0)</f>
        <v>Norberto Miguel (Livorno)</v>
      </c>
      <c r="G7" s="39">
        <v>3</v>
      </c>
      <c r="H7" s="30" t="s">
        <v>57</v>
      </c>
      <c r="I7" s="39">
        <v>0</v>
      </c>
      <c r="J7" s="40" t="str">
        <f>VLOOKUP($AQ8,$AQ$3:$AS$15,3,0)</f>
        <v>Manuel Santos (Livorno)</v>
      </c>
      <c r="K7" s="29">
        <f t="shared" si="1"/>
        <v>0</v>
      </c>
      <c r="L7" s="30" t="str">
        <f>VLOOKUP($AT11,$AT$3:$AV$15,3,0)</f>
        <v>Rui Varela (Tires)</v>
      </c>
      <c r="M7" s="30" t="s">
        <v>60</v>
      </c>
      <c r="N7" s="8">
        <v>2</v>
      </c>
      <c r="O7" s="2">
        <v>2</v>
      </c>
      <c r="P7" s="2" t="str">
        <f t="shared" si="2"/>
        <v>Jogador 3</v>
      </c>
      <c r="Q7" s="2" t="str">
        <f t="shared" ref="Q7:Q8" si="15">VLOOKUP($N7,AB:AL,3,0)</f>
        <v>Norberto Miguel (Livorno)</v>
      </c>
      <c r="R7" s="2">
        <f t="shared" ref="R7:R14" si="16">VLOOKUP($N7,$AB:$AL,4,0)</f>
        <v>8</v>
      </c>
      <c r="S7" s="2">
        <f t="shared" si="3"/>
        <v>6</v>
      </c>
      <c r="T7" s="2">
        <f t="shared" si="4"/>
        <v>1</v>
      </c>
      <c r="U7" s="2">
        <f t="shared" si="5"/>
        <v>1</v>
      </c>
      <c r="V7" s="2">
        <f t="shared" si="6"/>
        <v>19</v>
      </c>
      <c r="W7" s="2">
        <f t="shared" si="7"/>
        <v>8</v>
      </c>
      <c r="X7" s="2">
        <f t="shared" si="8"/>
        <v>11</v>
      </c>
      <c r="Y7" s="41">
        <f t="shared" si="9"/>
        <v>19</v>
      </c>
      <c r="Z7" s="33">
        <v>300</v>
      </c>
      <c r="AA7" s="7"/>
      <c r="AB7" s="2">
        <f t="shared" si="10"/>
        <v>3</v>
      </c>
      <c r="AC7" s="2" t="s">
        <v>5</v>
      </c>
      <c r="AD7" s="14" t="str">
        <f>VLOOKUP($AQ6,$AQ$3:$AS$15,3,0)</f>
        <v>Sergio Ramos (B.Tigers)</v>
      </c>
      <c r="AE7" s="2">
        <f>COUNTIFS(F:F,AS6,G:G,"&gt;=0")+COUNTIFS(J:J,AS6,I:I,"&gt;=0")</f>
        <v>8</v>
      </c>
      <c r="AF7" s="2">
        <f>COUNTIFS($F:$F,AS6,$E:$E,3)+COUNTIFS($J:$J,AS6,$K:$K,3)</f>
        <v>5</v>
      </c>
      <c r="AG7" s="2">
        <f>COUNTIFS($F:$F,AS6,$E:$E,1)+COUNTIFS($J:$J,AS6,$K:$K,1)</f>
        <v>1</v>
      </c>
      <c r="AH7" s="2">
        <f>COUNTIFS($F:$F,AS6,$E:$E,0)+COUNTIFS($J:$J,AS6,$K:$K,0)</f>
        <v>2</v>
      </c>
      <c r="AI7" s="34">
        <f>SUMIF(F:F,AS6,G:G)+SUMIF(J:J,AS6,I:I)</f>
        <v>18</v>
      </c>
      <c r="AJ7" s="2">
        <f>SUMIFS(G:G,J:J,AS6)+SUMIFS(I:I,F:F,AS6)</f>
        <v>9</v>
      </c>
      <c r="AK7" s="2">
        <f t="shared" si="11"/>
        <v>9</v>
      </c>
      <c r="AL7" s="2">
        <f>SUMIF(F:F,AS6,E:E)+SUMIF(J:J,AS6,K:K)</f>
        <v>16</v>
      </c>
      <c r="AM7" s="35">
        <f t="shared" si="12"/>
        <v>3.0150000000000001</v>
      </c>
      <c r="AN7" s="8">
        <f t="shared" si="13"/>
        <v>3</v>
      </c>
      <c r="AO7" s="8">
        <f t="shared" si="14"/>
        <v>3</v>
      </c>
      <c r="AP7" s="7"/>
      <c r="AQ7" s="7">
        <v>3</v>
      </c>
      <c r="AR7" s="2" t="s">
        <v>8</v>
      </c>
      <c r="AS7" s="42" t="s">
        <v>9</v>
      </c>
      <c r="AT7" s="7">
        <v>3</v>
      </c>
      <c r="AU7" s="2" t="s">
        <v>8</v>
      </c>
      <c r="AV7" s="43" t="s">
        <v>25</v>
      </c>
    </row>
    <row r="8" spans="1:48" ht="15.5" x14ac:dyDescent="0.35">
      <c r="A8" s="7"/>
      <c r="B8" s="24">
        <v>45611</v>
      </c>
      <c r="C8" s="25">
        <v>0.38541666666666669</v>
      </c>
      <c r="D8" s="37" t="s">
        <v>61</v>
      </c>
      <c r="E8" s="38">
        <f t="shared" si="0"/>
        <v>1</v>
      </c>
      <c r="F8" s="30" t="str">
        <f>VLOOKUP($AQ10,$AQ$3:$AS$15,3,0)</f>
        <v>Paulo Laranjeira (SCP)</v>
      </c>
      <c r="G8" s="39">
        <v>0</v>
      </c>
      <c r="H8" s="30" t="s">
        <v>57</v>
      </c>
      <c r="I8" s="39">
        <v>0</v>
      </c>
      <c r="J8" s="40" t="str">
        <f>VLOOKUP($AQ11,$AQ$3:$AS$15,3,0)</f>
        <v>Miguel Faria (SCP)</v>
      </c>
      <c r="K8" s="29">
        <f t="shared" si="1"/>
        <v>1</v>
      </c>
      <c r="L8" s="30" t="str">
        <f>VLOOKUP($AT10,$AT$3:$AV$15,3,0)</f>
        <v>Miguel Castro (CFS)</v>
      </c>
      <c r="M8" s="30" t="s">
        <v>62</v>
      </c>
      <c r="N8" s="8">
        <v>3</v>
      </c>
      <c r="O8" s="2">
        <v>3</v>
      </c>
      <c r="P8" s="2" t="str">
        <f t="shared" si="2"/>
        <v>Jogador 2</v>
      </c>
      <c r="Q8" s="2" t="str">
        <f t="shared" si="15"/>
        <v>Sergio Ramos (B.Tigers)</v>
      </c>
      <c r="R8" s="2">
        <f t="shared" si="16"/>
        <v>8</v>
      </c>
      <c r="S8" s="2">
        <f t="shared" si="3"/>
        <v>5</v>
      </c>
      <c r="T8" s="2">
        <f t="shared" si="4"/>
        <v>1</v>
      </c>
      <c r="U8" s="2">
        <f t="shared" si="5"/>
        <v>2</v>
      </c>
      <c r="V8" s="2">
        <f t="shared" si="6"/>
        <v>18</v>
      </c>
      <c r="W8" s="2">
        <f t="shared" si="7"/>
        <v>9</v>
      </c>
      <c r="X8" s="2">
        <f t="shared" si="8"/>
        <v>9</v>
      </c>
      <c r="Y8" s="41">
        <f t="shared" si="9"/>
        <v>16</v>
      </c>
      <c r="Z8" s="33">
        <v>250</v>
      </c>
      <c r="AA8" s="7"/>
      <c r="AB8" s="2">
        <f t="shared" si="10"/>
        <v>2</v>
      </c>
      <c r="AC8" s="2" t="s">
        <v>8</v>
      </c>
      <c r="AD8" s="14" t="str">
        <f t="shared" ref="AD8:AD14" si="17">VLOOKUP($AQ7,$AQ$3:$AS$15,3,0)</f>
        <v>Norberto Miguel (Livorno)</v>
      </c>
      <c r="AE8" s="2">
        <f>COUNTIFS(F:F,AS7,G:G,"&gt;=0")+COUNTIFS(J:J,AS7,I:I,"&gt;=0")</f>
        <v>8</v>
      </c>
      <c r="AF8" s="2">
        <f>COUNTIFS($F:$F,$AS7,$E:$E,3)+COUNTIFS($J:$J,$AS7,$K:$K,3)</f>
        <v>6</v>
      </c>
      <c r="AG8" s="2">
        <f>COUNTIFS($F:$F,$AS7,$E:$E,1)+COUNTIFS($J:$J,$AS7,$K:$K,1)</f>
        <v>1</v>
      </c>
      <c r="AH8" s="2">
        <f>COUNTIFS($F:$F,$AS7,$E:$E,0)+COUNTIFS($J:$J,$AS7,$K:$K,0)</f>
        <v>1</v>
      </c>
      <c r="AI8" s="34">
        <f>SUMIF(F:F,AS7,G:G)+SUMIF(J:J,AS7,I:I)</f>
        <v>19</v>
      </c>
      <c r="AJ8" s="2">
        <f>SUMIFS(G:G,J:J,AS7)+SUMIFS(I:I,F:F,AS7)</f>
        <v>8</v>
      </c>
      <c r="AK8" s="2">
        <f t="shared" si="11"/>
        <v>11</v>
      </c>
      <c r="AL8" s="2">
        <f>SUMIF(F:F,AS7,E:E)+SUMIF(J:J,AS7,K:K)</f>
        <v>19</v>
      </c>
      <c r="AM8" s="35">
        <f t="shared" si="12"/>
        <v>1.01</v>
      </c>
      <c r="AN8" s="8">
        <f t="shared" si="13"/>
        <v>2</v>
      </c>
      <c r="AO8" s="8">
        <f t="shared" si="14"/>
        <v>1</v>
      </c>
      <c r="AP8" s="7"/>
      <c r="AQ8" s="7">
        <v>4</v>
      </c>
      <c r="AR8" s="2" t="s">
        <v>11</v>
      </c>
      <c r="AS8" s="42" t="s">
        <v>3</v>
      </c>
      <c r="AT8" s="7">
        <v>4</v>
      </c>
      <c r="AU8" s="2" t="s">
        <v>11</v>
      </c>
      <c r="AV8" s="43" t="s">
        <v>63</v>
      </c>
    </row>
    <row r="9" spans="1:48" ht="15.5" x14ac:dyDescent="0.35">
      <c r="A9" s="7"/>
      <c r="B9" s="44"/>
      <c r="C9" s="44"/>
      <c r="D9" s="44"/>
      <c r="E9" s="1"/>
      <c r="F9" s="1"/>
      <c r="G9" s="1"/>
      <c r="H9" s="1"/>
      <c r="I9" s="1"/>
      <c r="J9" s="1"/>
      <c r="K9" s="1"/>
      <c r="L9" s="45"/>
      <c r="M9" s="46"/>
      <c r="N9" s="8">
        <v>4</v>
      </c>
      <c r="O9" s="2">
        <v>4</v>
      </c>
      <c r="P9" s="2" t="str">
        <f t="shared" si="2"/>
        <v>Jogador 9</v>
      </c>
      <c r="Q9" s="2" t="str">
        <f t="shared" ref="Q9:Q14" si="18">VLOOKUP($N9,$AB:$AL,3,0)</f>
        <v>Nuno Noronha (Tires)</v>
      </c>
      <c r="R9" s="2">
        <f t="shared" si="16"/>
        <v>8</v>
      </c>
      <c r="S9" s="2">
        <f t="shared" si="3"/>
        <v>5</v>
      </c>
      <c r="T9" s="2">
        <f t="shared" si="4"/>
        <v>1</v>
      </c>
      <c r="U9" s="2">
        <f t="shared" si="5"/>
        <v>2</v>
      </c>
      <c r="V9" s="2">
        <f t="shared" si="6"/>
        <v>12</v>
      </c>
      <c r="W9" s="2">
        <f t="shared" si="7"/>
        <v>10</v>
      </c>
      <c r="X9" s="2">
        <f t="shared" si="8"/>
        <v>2</v>
      </c>
      <c r="Y9" s="41">
        <f t="shared" si="9"/>
        <v>16</v>
      </c>
      <c r="Z9" s="33">
        <v>220</v>
      </c>
      <c r="AA9" s="7"/>
      <c r="AB9" s="2">
        <f t="shared" si="10"/>
        <v>1</v>
      </c>
      <c r="AC9" s="2" t="s">
        <v>11</v>
      </c>
      <c r="AD9" s="14" t="str">
        <f t="shared" si="17"/>
        <v>Manuel Santos (Livorno)</v>
      </c>
      <c r="AE9" s="2">
        <f>COUNTIFS(F:F,AS8,G:G,"&gt;=0")+COUNTIFS(J:J,AS8,I:I,"&gt;=0")</f>
        <v>8</v>
      </c>
      <c r="AF9" s="2">
        <f>COUNTIFS($F:$F,AS8,$E:$E,3)+COUNTIFS($J:$J,AS8,$K:$K,3)</f>
        <v>6</v>
      </c>
      <c r="AG9" s="2">
        <f>COUNTIFS($F:$F,AS8,$E:$E,1)+COUNTIFS($J:$J,AS8,$K:$K,1)</f>
        <v>1</v>
      </c>
      <c r="AH9" s="2">
        <f>COUNTIFS($F:$F,AS8,$E:$E,0)+COUNTIFS($J:$J,AS8,$K:$K,0)</f>
        <v>1</v>
      </c>
      <c r="AI9" s="34">
        <f>SUMIF(F:F,AS8,G:G)+SUMIF(J:J,AS8,I:I)</f>
        <v>21</v>
      </c>
      <c r="AJ9" s="2">
        <f>SUMIFS(G:G,J:J,AS8)+SUMIFS(I:I,F:F,AS8)</f>
        <v>8</v>
      </c>
      <c r="AK9" s="2">
        <f t="shared" si="11"/>
        <v>13</v>
      </c>
      <c r="AL9" s="2">
        <f>SUMIF(F:F,AS8,E:E)+SUMIF(J:J,AS8,K:K)</f>
        <v>19</v>
      </c>
      <c r="AM9" s="35">
        <f t="shared" si="12"/>
        <v>1.0049999999999999</v>
      </c>
      <c r="AN9" s="8">
        <f t="shared" si="13"/>
        <v>1</v>
      </c>
      <c r="AO9" s="8">
        <f t="shared" si="14"/>
        <v>1</v>
      </c>
      <c r="AP9" s="7"/>
      <c r="AQ9" s="7">
        <v>5</v>
      </c>
      <c r="AR9" s="2" t="s">
        <v>14</v>
      </c>
      <c r="AS9" s="47" t="s">
        <v>15</v>
      </c>
      <c r="AT9" s="7">
        <v>5</v>
      </c>
      <c r="AU9" s="2" t="s">
        <v>14</v>
      </c>
      <c r="AV9" s="36" t="s">
        <v>10</v>
      </c>
    </row>
    <row r="10" spans="1:48" ht="14.5" x14ac:dyDescent="0.35">
      <c r="A10" s="7"/>
      <c r="B10" s="44"/>
      <c r="C10" s="44"/>
      <c r="D10" s="44"/>
      <c r="E10" s="1"/>
      <c r="F10" s="1"/>
      <c r="G10" s="1"/>
      <c r="H10" s="1"/>
      <c r="I10" s="1"/>
      <c r="J10" s="1"/>
      <c r="K10" s="1"/>
      <c r="L10" s="44"/>
      <c r="M10" s="7"/>
      <c r="N10" s="8">
        <v>5</v>
      </c>
      <c r="O10" s="2">
        <v>5</v>
      </c>
      <c r="P10" s="2" t="str">
        <f t="shared" si="2"/>
        <v>Jogador 1</v>
      </c>
      <c r="Q10" s="2" t="str">
        <f t="shared" si="18"/>
        <v>Ricardo José (Issy)</v>
      </c>
      <c r="R10" s="2">
        <f t="shared" si="16"/>
        <v>8</v>
      </c>
      <c r="S10" s="2">
        <f t="shared" si="3"/>
        <v>5</v>
      </c>
      <c r="T10" s="2">
        <f t="shared" si="4"/>
        <v>0</v>
      </c>
      <c r="U10" s="2">
        <f t="shared" si="5"/>
        <v>3</v>
      </c>
      <c r="V10" s="2">
        <f t="shared" si="6"/>
        <v>14</v>
      </c>
      <c r="W10" s="2">
        <f t="shared" si="7"/>
        <v>14</v>
      </c>
      <c r="X10" s="2">
        <f t="shared" si="8"/>
        <v>0</v>
      </c>
      <c r="Y10" s="41">
        <f t="shared" si="9"/>
        <v>15</v>
      </c>
      <c r="Z10" s="33">
        <v>215</v>
      </c>
      <c r="AA10" s="7"/>
      <c r="AB10" s="2">
        <f t="shared" si="10"/>
        <v>8</v>
      </c>
      <c r="AC10" s="2" t="s">
        <v>14</v>
      </c>
      <c r="AD10" s="14" t="str">
        <f t="shared" si="17"/>
        <v>José Santos (CFB)</v>
      </c>
      <c r="AE10" s="2">
        <f t="shared" ref="AE10:AE14" si="19">COUNTIFS(F:F,AS9,G:G,"&gt;=0")+COUNTIFS(J:J,AS9,I:I,"&gt;=0")</f>
        <v>8</v>
      </c>
      <c r="AF10" s="2">
        <f t="shared" ref="AF10:AF14" si="20">COUNTIFS($F:$F,$AS9,$E:$E,3)+COUNTIFS($J:$J,$AS9,$K:$K,3)</f>
        <v>1</v>
      </c>
      <c r="AG10" s="2">
        <f t="shared" ref="AG10:AG14" si="21">COUNTIFS($F:$F,$AS9,$E:$E,1)+COUNTIFS($J:$J,$AS9,$K:$K,1)</f>
        <v>0</v>
      </c>
      <c r="AH10" s="2">
        <f t="shared" ref="AH10:AH14" si="22">COUNTIFS($F:$F,$AS9,$E:$E,0)+COUNTIFS($J:$J,$AS9,$K:$K,0)</f>
        <v>7</v>
      </c>
      <c r="AI10" s="34">
        <f t="shared" ref="AI10:AI14" si="23">SUMIF(F:F,AS9,G:G)+SUMIF(J:J,AS9,I:I)</f>
        <v>5</v>
      </c>
      <c r="AJ10" s="2">
        <f t="shared" ref="AJ10:AJ14" si="24">SUMIFS(G:G,J:J,AS9)+SUMIFS(I:I,F:F,AS9)</f>
        <v>18</v>
      </c>
      <c r="AK10" s="2">
        <f t="shared" si="11"/>
        <v>-13</v>
      </c>
      <c r="AL10" s="2">
        <f t="shared" ref="AL10:AL14" si="25">SUMIF(F:F,AS9,E:E)+SUMIF(J:J,AS9,K:K)</f>
        <v>3</v>
      </c>
      <c r="AM10" s="35">
        <f t="shared" si="12"/>
        <v>8.0350000000000001</v>
      </c>
      <c r="AN10" s="8">
        <f t="shared" si="13"/>
        <v>7</v>
      </c>
      <c r="AO10" s="8">
        <f t="shared" si="14"/>
        <v>8</v>
      </c>
      <c r="AP10" s="7"/>
      <c r="AQ10" s="7">
        <v>6</v>
      </c>
      <c r="AR10" s="2" t="s">
        <v>17</v>
      </c>
      <c r="AS10" s="48" t="s">
        <v>6</v>
      </c>
      <c r="AT10" s="7">
        <v>6</v>
      </c>
      <c r="AU10" s="2" t="s">
        <v>17</v>
      </c>
      <c r="AV10" s="36" t="s">
        <v>7</v>
      </c>
    </row>
    <row r="11" spans="1:48" ht="14.5" x14ac:dyDescent="0.35">
      <c r="A11" s="7"/>
      <c r="B11" s="44"/>
      <c r="C11" s="44"/>
      <c r="D11" s="44"/>
      <c r="E11" s="1"/>
      <c r="F11" s="1"/>
      <c r="G11" s="1"/>
      <c r="H11" s="1"/>
      <c r="I11" s="1"/>
      <c r="J11" s="1"/>
      <c r="K11" s="1"/>
      <c r="L11" s="44"/>
      <c r="M11" s="7"/>
      <c r="N11" s="8">
        <v>6</v>
      </c>
      <c r="O11" s="2">
        <v>6</v>
      </c>
      <c r="P11" s="2" t="str">
        <f t="shared" si="2"/>
        <v>Jogador 8</v>
      </c>
      <c r="Q11" s="2" t="str">
        <f t="shared" si="18"/>
        <v>Luís Abreu (CFB)</v>
      </c>
      <c r="R11" s="2">
        <f t="shared" si="16"/>
        <v>8</v>
      </c>
      <c r="S11" s="2">
        <f t="shared" si="3"/>
        <v>3</v>
      </c>
      <c r="T11" s="2">
        <f t="shared" si="4"/>
        <v>2</v>
      </c>
      <c r="U11" s="2">
        <f t="shared" si="5"/>
        <v>3</v>
      </c>
      <c r="V11" s="2">
        <f t="shared" si="6"/>
        <v>14</v>
      </c>
      <c r="W11" s="2">
        <f t="shared" si="7"/>
        <v>10</v>
      </c>
      <c r="X11" s="2">
        <f t="shared" si="8"/>
        <v>4</v>
      </c>
      <c r="Y11" s="41">
        <f t="shared" si="9"/>
        <v>11</v>
      </c>
      <c r="Z11" s="33">
        <v>210</v>
      </c>
      <c r="AA11" s="7"/>
      <c r="AB11" s="2">
        <f t="shared" si="10"/>
        <v>9</v>
      </c>
      <c r="AC11" s="2" t="s">
        <v>17</v>
      </c>
      <c r="AD11" s="14" t="str">
        <f t="shared" si="17"/>
        <v>Paulo Laranjeira (SCP)</v>
      </c>
      <c r="AE11" s="2">
        <f t="shared" si="19"/>
        <v>8</v>
      </c>
      <c r="AF11" s="2">
        <f t="shared" si="20"/>
        <v>0</v>
      </c>
      <c r="AG11" s="2">
        <f t="shared" si="21"/>
        <v>1</v>
      </c>
      <c r="AH11" s="2">
        <f t="shared" si="22"/>
        <v>7</v>
      </c>
      <c r="AI11" s="34">
        <f t="shared" si="23"/>
        <v>6</v>
      </c>
      <c r="AJ11" s="2">
        <f t="shared" si="24"/>
        <v>19</v>
      </c>
      <c r="AK11" s="2">
        <f t="shared" si="11"/>
        <v>-13</v>
      </c>
      <c r="AL11" s="2">
        <f t="shared" si="25"/>
        <v>1</v>
      </c>
      <c r="AM11" s="35">
        <f t="shared" si="12"/>
        <v>9.0350000000000001</v>
      </c>
      <c r="AN11" s="8">
        <f t="shared" si="13"/>
        <v>7</v>
      </c>
      <c r="AO11" s="8">
        <f t="shared" si="14"/>
        <v>9</v>
      </c>
      <c r="AP11" s="7"/>
      <c r="AQ11" s="7">
        <v>7</v>
      </c>
      <c r="AR11" s="2" t="s">
        <v>20</v>
      </c>
      <c r="AS11" s="48" t="s">
        <v>27</v>
      </c>
      <c r="AT11" s="7">
        <v>7</v>
      </c>
      <c r="AU11" s="2" t="s">
        <v>20</v>
      </c>
      <c r="AV11" s="43" t="s">
        <v>10</v>
      </c>
    </row>
    <row r="12" spans="1:48" ht="14.5" x14ac:dyDescent="0.35">
      <c r="A12" s="7"/>
      <c r="B12" s="30" t="s">
        <v>33</v>
      </c>
      <c r="C12" s="30" t="s">
        <v>34</v>
      </c>
      <c r="D12" s="30" t="s">
        <v>35</v>
      </c>
      <c r="E12" s="49" t="s">
        <v>36</v>
      </c>
      <c r="F12" s="1"/>
      <c r="G12" s="1"/>
      <c r="H12" s="1"/>
      <c r="I12" s="1"/>
      <c r="J12" s="1"/>
      <c r="K12" s="49" t="s">
        <v>36</v>
      </c>
      <c r="L12" s="44"/>
      <c r="M12" s="7"/>
      <c r="N12" s="8">
        <v>7</v>
      </c>
      <c r="O12" s="2">
        <v>7</v>
      </c>
      <c r="P12" s="2" t="str">
        <f t="shared" si="2"/>
        <v>Jogador 7</v>
      </c>
      <c r="Q12" s="2" t="str">
        <f t="shared" si="18"/>
        <v>Miguel Faria (SCP)</v>
      </c>
      <c r="R12" s="2">
        <f>VLOOKUP($N12,$AB:$AL,4,0)</f>
        <v>8</v>
      </c>
      <c r="S12" s="2">
        <f t="shared" si="3"/>
        <v>1</v>
      </c>
      <c r="T12" s="2">
        <f t="shared" si="4"/>
        <v>1</v>
      </c>
      <c r="U12" s="2">
        <f t="shared" si="5"/>
        <v>6</v>
      </c>
      <c r="V12" s="2">
        <f t="shared" si="6"/>
        <v>6</v>
      </c>
      <c r="W12" s="2">
        <f t="shared" si="7"/>
        <v>19</v>
      </c>
      <c r="X12" s="2">
        <f t="shared" si="8"/>
        <v>-13</v>
      </c>
      <c r="Y12" s="41">
        <f t="shared" si="9"/>
        <v>4</v>
      </c>
      <c r="Z12" s="33">
        <v>205</v>
      </c>
      <c r="AA12" s="7"/>
      <c r="AB12" s="2">
        <f t="shared" si="10"/>
        <v>7</v>
      </c>
      <c r="AC12" s="2" t="s">
        <v>20</v>
      </c>
      <c r="AD12" s="14" t="str">
        <f t="shared" si="17"/>
        <v>Miguel Faria (SCP)</v>
      </c>
      <c r="AE12" s="2">
        <f t="shared" si="19"/>
        <v>8</v>
      </c>
      <c r="AF12" s="2">
        <f t="shared" si="20"/>
        <v>1</v>
      </c>
      <c r="AG12" s="2">
        <f t="shared" si="21"/>
        <v>1</v>
      </c>
      <c r="AH12" s="2">
        <f t="shared" si="22"/>
        <v>6</v>
      </c>
      <c r="AI12" s="34">
        <f t="shared" si="23"/>
        <v>6</v>
      </c>
      <c r="AJ12" s="2">
        <f t="shared" si="24"/>
        <v>19</v>
      </c>
      <c r="AK12" s="2">
        <f t="shared" si="11"/>
        <v>-13</v>
      </c>
      <c r="AL12" s="2">
        <f t="shared" si="25"/>
        <v>4</v>
      </c>
      <c r="AM12" s="35">
        <f t="shared" si="12"/>
        <v>7.0350000000000001</v>
      </c>
      <c r="AN12" s="8">
        <f t="shared" si="13"/>
        <v>7</v>
      </c>
      <c r="AO12" s="8">
        <f t="shared" si="14"/>
        <v>7</v>
      </c>
      <c r="AP12" s="7"/>
      <c r="AQ12" s="7">
        <v>8</v>
      </c>
      <c r="AR12" s="2" t="s">
        <v>23</v>
      </c>
      <c r="AS12" s="47" t="s">
        <v>24</v>
      </c>
      <c r="AT12" s="7">
        <v>8</v>
      </c>
      <c r="AU12" s="2" t="s">
        <v>23</v>
      </c>
      <c r="AV12" s="43" t="s">
        <v>64</v>
      </c>
    </row>
    <row r="13" spans="1:48" ht="14.25" customHeight="1" x14ac:dyDescent="0.35">
      <c r="A13" s="7"/>
      <c r="B13" s="96" t="s">
        <v>65</v>
      </c>
      <c r="C13" s="94"/>
      <c r="D13" s="94"/>
      <c r="E13" s="94"/>
      <c r="F13" s="94"/>
      <c r="G13" s="94"/>
      <c r="H13" s="94"/>
      <c r="I13" s="94"/>
      <c r="J13" s="94"/>
      <c r="K13" s="49"/>
      <c r="L13" s="50" t="s">
        <v>38</v>
      </c>
      <c r="M13" s="12" t="s">
        <v>38</v>
      </c>
      <c r="N13" s="8">
        <v>8</v>
      </c>
      <c r="O13" s="2">
        <v>8</v>
      </c>
      <c r="P13" s="2" t="str">
        <f t="shared" si="2"/>
        <v>Jogador 5</v>
      </c>
      <c r="Q13" s="51" t="str">
        <f t="shared" si="18"/>
        <v>José Santos (CFB)</v>
      </c>
      <c r="R13" s="51">
        <f>VLOOKUP($N13,$AB:$AL,4,0)</f>
        <v>8</v>
      </c>
      <c r="S13" s="51">
        <f t="shared" si="3"/>
        <v>1</v>
      </c>
      <c r="T13" s="51">
        <f t="shared" si="4"/>
        <v>0</v>
      </c>
      <c r="U13" s="51">
        <f t="shared" si="5"/>
        <v>7</v>
      </c>
      <c r="V13" s="51">
        <f t="shared" si="6"/>
        <v>5</v>
      </c>
      <c r="W13" s="51">
        <f t="shared" si="7"/>
        <v>18</v>
      </c>
      <c r="X13" s="51">
        <f t="shared" si="8"/>
        <v>-13</v>
      </c>
      <c r="Y13" s="52">
        <f>VLOOKUP($N13,$AB:$AL,11,0)</f>
        <v>3</v>
      </c>
      <c r="Z13" s="33">
        <v>200</v>
      </c>
      <c r="AA13" s="7"/>
      <c r="AB13" s="2">
        <f t="shared" si="10"/>
        <v>6</v>
      </c>
      <c r="AC13" s="2" t="s">
        <v>23</v>
      </c>
      <c r="AD13" s="14" t="str">
        <f t="shared" si="17"/>
        <v>Luís Abreu (CFB)</v>
      </c>
      <c r="AE13" s="2">
        <f t="shared" si="19"/>
        <v>8</v>
      </c>
      <c r="AF13" s="2">
        <f t="shared" si="20"/>
        <v>3</v>
      </c>
      <c r="AG13" s="2">
        <f t="shared" si="21"/>
        <v>2</v>
      </c>
      <c r="AH13" s="2">
        <f t="shared" si="22"/>
        <v>3</v>
      </c>
      <c r="AI13" s="34">
        <f t="shared" si="23"/>
        <v>14</v>
      </c>
      <c r="AJ13" s="2">
        <f t="shared" si="24"/>
        <v>10</v>
      </c>
      <c r="AK13" s="2">
        <f t="shared" si="11"/>
        <v>4</v>
      </c>
      <c r="AL13" s="2">
        <f t="shared" si="25"/>
        <v>11</v>
      </c>
      <c r="AM13" s="35">
        <f t="shared" si="12"/>
        <v>6.02</v>
      </c>
      <c r="AN13" s="8">
        <f t="shared" si="13"/>
        <v>4</v>
      </c>
      <c r="AO13" s="8">
        <f t="shared" si="14"/>
        <v>6</v>
      </c>
      <c r="AP13" s="7"/>
      <c r="AQ13" s="7">
        <v>9</v>
      </c>
      <c r="AR13" s="2" t="s">
        <v>26</v>
      </c>
      <c r="AS13" s="4" t="s">
        <v>21</v>
      </c>
      <c r="AT13" s="7">
        <v>9</v>
      </c>
      <c r="AU13" s="2" t="s">
        <v>26</v>
      </c>
      <c r="AV13" s="43" t="s">
        <v>4</v>
      </c>
    </row>
    <row r="14" spans="1:48" ht="15.5" x14ac:dyDescent="0.35">
      <c r="A14" s="7"/>
      <c r="B14" s="24">
        <v>45611</v>
      </c>
      <c r="C14" s="37">
        <v>0.41666666666666669</v>
      </c>
      <c r="D14" s="25" t="s">
        <v>56</v>
      </c>
      <c r="E14" s="38">
        <f t="shared" ref="E14:E16" si="26">IF(ISNUMBER(G14),IF(G14&gt;I14,3,IF(G14=I14,1,0))," ")</f>
        <v>0</v>
      </c>
      <c r="F14" s="30" t="str">
        <f>VLOOKUP($AQ9,$AQ$3:$AS$15,3,0)</f>
        <v>José Santos (CFB)</v>
      </c>
      <c r="G14" s="39">
        <v>0</v>
      </c>
      <c r="H14" s="30" t="s">
        <v>57</v>
      </c>
      <c r="I14" s="39">
        <v>2</v>
      </c>
      <c r="J14" s="40" t="str">
        <f>VLOOKUP($AQ12,$AQ$3:$AS$15,3,0)</f>
        <v>Luís Abreu (CFB)</v>
      </c>
      <c r="K14" s="29">
        <f t="shared" ref="K14:K16" si="27">IF(ISNUMBER(G14),IF(I14&gt;G14,3,IF(I14=G14,1,0))," ")</f>
        <v>3</v>
      </c>
      <c r="L14" s="30" t="str">
        <f>VLOOKUP($AT13,$AT$3:$AV$15,3,0)</f>
        <v>Nuno Henriques (CFB)</v>
      </c>
      <c r="M14" s="30" t="s">
        <v>66</v>
      </c>
      <c r="N14" s="8">
        <v>9</v>
      </c>
      <c r="O14" s="2">
        <v>9</v>
      </c>
      <c r="P14" s="2" t="str">
        <f t="shared" si="2"/>
        <v>Jogador 6</v>
      </c>
      <c r="Q14" s="51" t="str">
        <f t="shared" si="18"/>
        <v>Paulo Laranjeira (SCP)</v>
      </c>
      <c r="R14" s="51">
        <f t="shared" si="16"/>
        <v>8</v>
      </c>
      <c r="S14" s="51">
        <f t="shared" si="3"/>
        <v>0</v>
      </c>
      <c r="T14" s="51">
        <f t="shared" si="4"/>
        <v>1</v>
      </c>
      <c r="U14" s="51">
        <f t="shared" si="5"/>
        <v>7</v>
      </c>
      <c r="V14" s="51">
        <f t="shared" si="6"/>
        <v>6</v>
      </c>
      <c r="W14" s="51">
        <f t="shared" si="7"/>
        <v>19</v>
      </c>
      <c r="X14" s="51">
        <f t="shared" si="8"/>
        <v>-13</v>
      </c>
      <c r="Y14" s="52">
        <f t="shared" si="9"/>
        <v>1</v>
      </c>
      <c r="Z14" s="33">
        <v>195</v>
      </c>
      <c r="AA14" s="7"/>
      <c r="AB14" s="2">
        <f t="shared" si="10"/>
        <v>4</v>
      </c>
      <c r="AC14" s="2" t="s">
        <v>26</v>
      </c>
      <c r="AD14" s="14" t="str">
        <f t="shared" si="17"/>
        <v>Nuno Noronha (Tires)</v>
      </c>
      <c r="AE14" s="2">
        <f t="shared" si="19"/>
        <v>8</v>
      </c>
      <c r="AF14" s="2">
        <f t="shared" si="20"/>
        <v>5</v>
      </c>
      <c r="AG14" s="2">
        <f t="shared" si="21"/>
        <v>1</v>
      </c>
      <c r="AH14" s="2">
        <f t="shared" si="22"/>
        <v>2</v>
      </c>
      <c r="AI14" s="34">
        <f t="shared" si="23"/>
        <v>12</v>
      </c>
      <c r="AJ14" s="2">
        <f t="shared" si="24"/>
        <v>10</v>
      </c>
      <c r="AK14" s="2">
        <f t="shared" si="11"/>
        <v>2</v>
      </c>
      <c r="AL14" s="2">
        <f t="shared" si="25"/>
        <v>16</v>
      </c>
      <c r="AM14" s="35">
        <f t="shared" si="12"/>
        <v>3.0249999999999999</v>
      </c>
      <c r="AN14" s="8">
        <f t="shared" si="13"/>
        <v>5</v>
      </c>
      <c r="AO14" s="8">
        <f t="shared" si="14"/>
        <v>3</v>
      </c>
      <c r="AP14" s="7"/>
      <c r="AQ14" s="7"/>
      <c r="AR14" s="7"/>
      <c r="AS14" s="7"/>
      <c r="AT14" s="7"/>
      <c r="AU14" s="7"/>
      <c r="AV14" s="7"/>
    </row>
    <row r="15" spans="1:48" ht="15.5" x14ac:dyDescent="0.35">
      <c r="A15" s="7"/>
      <c r="B15" s="24">
        <v>45611</v>
      </c>
      <c r="C15" s="37">
        <v>0.41666666666666669</v>
      </c>
      <c r="D15" s="37" t="s">
        <v>59</v>
      </c>
      <c r="E15" s="38">
        <f t="shared" si="26"/>
        <v>0</v>
      </c>
      <c r="F15" s="30" t="str">
        <f>VLOOKUP($AQ5,$AQ$3:$AS$15,3,0)</f>
        <v>Ricardo José (Issy)</v>
      </c>
      <c r="G15" s="39">
        <v>2</v>
      </c>
      <c r="H15" s="30" t="s">
        <v>57</v>
      </c>
      <c r="I15" s="39">
        <v>4</v>
      </c>
      <c r="J15" s="40" t="str">
        <f>VLOOKUP($AQ8,$AQ$3:$AS$15,3,0)</f>
        <v>Manuel Santos (Livorno)</v>
      </c>
      <c r="K15" s="29">
        <f t="shared" si="27"/>
        <v>3</v>
      </c>
      <c r="L15" s="30" t="str">
        <f>VLOOKUP($AT7,$AT$3:$AV$15,3,0)</f>
        <v>Nuno Afonso (SCP)</v>
      </c>
      <c r="M15" s="30" t="s">
        <v>67</v>
      </c>
      <c r="N15" s="7"/>
      <c r="O15" s="7"/>
      <c r="P15" s="7">
        <v>5</v>
      </c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 t="s">
        <v>68</v>
      </c>
      <c r="AP15" s="7"/>
      <c r="AQ15" s="7"/>
      <c r="AR15" s="7"/>
      <c r="AS15" s="7"/>
      <c r="AT15" s="7"/>
      <c r="AU15" s="7"/>
      <c r="AV15" s="7"/>
    </row>
    <row r="16" spans="1:48" ht="15.5" x14ac:dyDescent="0.35">
      <c r="A16" s="7"/>
      <c r="B16" s="24">
        <v>45611</v>
      </c>
      <c r="C16" s="37">
        <v>0.41666666666666669</v>
      </c>
      <c r="D16" s="37" t="s">
        <v>61</v>
      </c>
      <c r="E16" s="38">
        <f t="shared" si="26"/>
        <v>0</v>
      </c>
      <c r="F16" s="30" t="str">
        <f>VLOOKUP($AQ7,$AQ$3:$AS$15,3,0)</f>
        <v>Norberto Miguel (Livorno)</v>
      </c>
      <c r="G16" s="39">
        <v>1</v>
      </c>
      <c r="H16" s="30" t="s">
        <v>57</v>
      </c>
      <c r="I16" s="39">
        <v>2</v>
      </c>
      <c r="J16" s="30" t="str">
        <f>VLOOKUP($AQ13,$AQ$3:$AS$15,3,0)</f>
        <v>Nuno Noronha (Tires)</v>
      </c>
      <c r="K16" s="29">
        <f t="shared" si="27"/>
        <v>3</v>
      </c>
      <c r="L16" s="30" t="str">
        <f>VLOOKUP($AT12,$AT$3:$AV$15,3,0)</f>
        <v>João Matias (CDOM)</v>
      </c>
      <c r="M16" s="30" t="s">
        <v>69</v>
      </c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</row>
    <row r="17" spans="1:48" ht="15.5" x14ac:dyDescent="0.35">
      <c r="A17" s="7"/>
      <c r="B17" s="44"/>
      <c r="C17" s="44"/>
      <c r="D17" s="44"/>
      <c r="E17" s="1"/>
      <c r="F17" s="1"/>
      <c r="G17" s="1"/>
      <c r="H17" s="1"/>
      <c r="I17" s="1"/>
      <c r="J17" s="1"/>
      <c r="K17" s="1"/>
      <c r="L17" s="45"/>
      <c r="M17" s="1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</row>
    <row r="18" spans="1:48" ht="15.5" x14ac:dyDescent="0.35">
      <c r="A18" s="7"/>
      <c r="B18" s="44"/>
      <c r="C18" s="44"/>
      <c r="D18" s="44"/>
      <c r="E18" s="1"/>
      <c r="F18" s="1"/>
      <c r="G18" s="1"/>
      <c r="H18" s="1"/>
      <c r="I18" s="1"/>
      <c r="J18" s="1"/>
      <c r="K18" s="1"/>
      <c r="L18" s="45"/>
      <c r="M18" s="1"/>
      <c r="N18" s="7"/>
      <c r="O18" s="7"/>
      <c r="P18" s="7"/>
      <c r="Q18" s="7"/>
      <c r="R18" s="53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T18" s="7"/>
      <c r="AU18" s="7"/>
      <c r="AV18" s="7"/>
    </row>
    <row r="19" spans="1:48" ht="14.5" x14ac:dyDescent="0.35">
      <c r="A19" s="7"/>
      <c r="B19" s="44"/>
      <c r="C19" s="44"/>
      <c r="D19" s="44"/>
      <c r="E19" s="1"/>
      <c r="F19" s="1"/>
      <c r="G19" s="1"/>
      <c r="H19" s="1"/>
      <c r="I19" s="1"/>
      <c r="J19" s="1"/>
      <c r="K19" s="1"/>
      <c r="L19" s="44"/>
      <c r="M19" s="1"/>
      <c r="N19" s="7"/>
      <c r="O19" s="7"/>
      <c r="P19" s="7"/>
      <c r="Q19" s="7"/>
      <c r="R19" s="53"/>
      <c r="S19" s="7"/>
      <c r="T19" s="7"/>
      <c r="U19" s="7"/>
      <c r="V19" s="7"/>
      <c r="W19" s="7"/>
      <c r="X19" s="7"/>
      <c r="Y19" s="7"/>
      <c r="Z19" s="7"/>
      <c r="AA19" s="7"/>
      <c r="AB19" s="7" t="s">
        <v>70</v>
      </c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5"/>
      <c r="AT19" s="7"/>
      <c r="AU19" s="7"/>
      <c r="AV19" s="7"/>
    </row>
    <row r="20" spans="1:48" ht="14.5" x14ac:dyDescent="0.35">
      <c r="A20" s="7"/>
      <c r="B20" s="30" t="s">
        <v>33</v>
      </c>
      <c r="C20" s="30" t="s">
        <v>34</v>
      </c>
      <c r="D20" s="30" t="s">
        <v>35</v>
      </c>
      <c r="E20" s="49" t="s">
        <v>36</v>
      </c>
      <c r="F20" s="1"/>
      <c r="G20" s="1"/>
      <c r="H20" s="1"/>
      <c r="I20" s="1"/>
      <c r="J20" s="1"/>
      <c r="K20" s="49" t="s">
        <v>36</v>
      </c>
      <c r="L20" s="44"/>
      <c r="M20" s="1"/>
      <c r="N20" s="7"/>
      <c r="O20" s="7"/>
      <c r="P20" s="7"/>
      <c r="Q20" s="7"/>
      <c r="R20" s="53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</row>
    <row r="21" spans="1:48" ht="15.75" customHeight="1" x14ac:dyDescent="0.35">
      <c r="A21" s="7"/>
      <c r="B21" s="96" t="s">
        <v>71</v>
      </c>
      <c r="C21" s="94"/>
      <c r="D21" s="94"/>
      <c r="E21" s="94"/>
      <c r="F21" s="94"/>
      <c r="G21" s="94"/>
      <c r="H21" s="94"/>
      <c r="I21" s="94"/>
      <c r="J21" s="94"/>
      <c r="K21" s="49"/>
      <c r="L21" s="30" t="s">
        <v>38</v>
      </c>
      <c r="M21" s="49" t="s">
        <v>38</v>
      </c>
      <c r="N21" s="7"/>
      <c r="O21" s="7"/>
      <c r="P21" s="7"/>
      <c r="Q21" s="7"/>
      <c r="R21" s="53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</row>
    <row r="22" spans="1:48" ht="15.75" customHeight="1" x14ac:dyDescent="0.35">
      <c r="A22" s="7"/>
      <c r="B22" s="24">
        <v>45611</v>
      </c>
      <c r="C22" s="37">
        <v>0.4513888888888889</v>
      </c>
      <c r="D22" s="25" t="s">
        <v>56</v>
      </c>
      <c r="E22" s="38">
        <f t="shared" ref="E22:E24" si="28">IF(ISNUMBER(G22),IF(G22&gt;I22,3,IF(G22=I22,1,0))," ")</f>
        <v>0</v>
      </c>
      <c r="F22" s="30" t="str">
        <f>VLOOKUP($AQ9,$AQ$3:$AS$15,3,0)</f>
        <v>José Santos (CFB)</v>
      </c>
      <c r="G22" s="39">
        <v>0</v>
      </c>
      <c r="H22" s="30" t="s">
        <v>57</v>
      </c>
      <c r="I22" s="39">
        <v>2</v>
      </c>
      <c r="J22" s="40" t="str">
        <f>VLOOKUP($AQ6,$AQ$3:$AS$15,3,0)</f>
        <v>Sergio Ramos (B.Tigers)</v>
      </c>
      <c r="K22" s="38">
        <f t="shared" ref="K22:K24" si="29">IF(ISNUMBER(G22),IF(I22&gt;G22,3,IF(I22=G22,1,0))," ")</f>
        <v>3</v>
      </c>
      <c r="L22" s="30" t="str">
        <f>VLOOKUP($AT8,$AT$3:$AV$15,3,0)</f>
        <v>Rui Varela (SCP)</v>
      </c>
      <c r="M22" s="30" t="s">
        <v>72</v>
      </c>
      <c r="N22" s="7"/>
      <c r="O22" s="7"/>
      <c r="P22" s="7"/>
      <c r="Q22" s="7"/>
      <c r="R22" s="53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</row>
    <row r="23" spans="1:48" ht="15.75" customHeight="1" x14ac:dyDescent="0.35">
      <c r="A23" s="7"/>
      <c r="B23" s="24">
        <v>45611</v>
      </c>
      <c r="C23" s="37">
        <v>0.4513888888888889</v>
      </c>
      <c r="D23" s="37" t="s">
        <v>59</v>
      </c>
      <c r="E23" s="38">
        <f t="shared" si="28"/>
        <v>3</v>
      </c>
      <c r="F23" s="30" t="str">
        <f>VLOOKUP($AQ12,$AQ$3:$AS$15,3,0)</f>
        <v>Luís Abreu (CFB)</v>
      </c>
      <c r="G23" s="39">
        <v>4</v>
      </c>
      <c r="H23" s="30" t="s">
        <v>57</v>
      </c>
      <c r="I23" s="39">
        <v>0</v>
      </c>
      <c r="J23" s="40" t="str">
        <f>VLOOKUP($AQ11,$AQ$3:$AS$15,3,0)</f>
        <v>Miguel Faria (SCP)</v>
      </c>
      <c r="K23" s="38">
        <f t="shared" si="29"/>
        <v>0</v>
      </c>
      <c r="L23" s="30" t="str">
        <f>VLOOKUP($AT6,$AT$3:$AV$15,3,0)</f>
        <v>Nuno Henriques (CFB)</v>
      </c>
      <c r="M23" s="30" t="s">
        <v>58</v>
      </c>
      <c r="N23" s="7"/>
      <c r="O23" s="7"/>
      <c r="P23" s="7"/>
      <c r="Q23" s="7"/>
      <c r="R23" s="53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ht="15.75" customHeight="1" x14ac:dyDescent="0.35">
      <c r="A24" s="7"/>
      <c r="B24" s="24">
        <v>45611</v>
      </c>
      <c r="C24" s="37">
        <v>0.4513888888888889</v>
      </c>
      <c r="D24" s="37" t="s">
        <v>61</v>
      </c>
      <c r="E24" s="38">
        <f t="shared" si="28"/>
        <v>0</v>
      </c>
      <c r="F24" s="30" t="str">
        <f>VLOOKUP($AQ5,$AQ$3:$AS$15,3,0)</f>
        <v>Ricardo José (Issy)</v>
      </c>
      <c r="G24" s="39">
        <v>1</v>
      </c>
      <c r="H24" s="30" t="s">
        <v>57</v>
      </c>
      <c r="I24" s="39">
        <v>4</v>
      </c>
      <c r="J24" s="30" t="str">
        <f>VLOOKUP($AQ7,$AQ$3:$AS$15,3,0)</f>
        <v>Norberto Miguel (Livorno)</v>
      </c>
      <c r="K24" s="38">
        <f t="shared" si="29"/>
        <v>3</v>
      </c>
      <c r="L24" s="30" t="str">
        <f>VLOOKUP($AT5,$AT$3:$AV$15,3,0)</f>
        <v>Luís Abreu (Tires)</v>
      </c>
      <c r="M24" s="30" t="s">
        <v>73</v>
      </c>
      <c r="N24" s="7"/>
      <c r="O24" s="7"/>
      <c r="P24" s="7"/>
      <c r="Q24" s="7"/>
      <c r="R24" s="53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</row>
    <row r="25" spans="1:48" ht="15.75" customHeight="1" x14ac:dyDescent="0.35">
      <c r="A25" s="7"/>
      <c r="B25" s="44"/>
      <c r="C25" s="44"/>
      <c r="D25" s="44"/>
      <c r="E25" s="1"/>
      <c r="F25" s="1"/>
      <c r="G25" s="1"/>
      <c r="H25" s="1"/>
      <c r="I25" s="1"/>
      <c r="J25" s="1"/>
      <c r="K25" s="1"/>
      <c r="L25" s="45"/>
      <c r="M25" s="1"/>
      <c r="N25" s="7"/>
      <c r="O25" s="7"/>
      <c r="P25" s="7"/>
      <c r="Q25" s="7"/>
      <c r="R25" s="53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</row>
    <row r="26" spans="1:48" ht="15.75" customHeight="1" x14ac:dyDescent="0.35">
      <c r="A26" s="7"/>
      <c r="B26" s="44"/>
      <c r="C26" s="44"/>
      <c r="D26" s="44"/>
      <c r="E26" s="1"/>
      <c r="F26" s="1"/>
      <c r="G26" s="1"/>
      <c r="H26" s="1"/>
      <c r="I26" s="1"/>
      <c r="J26" s="1"/>
      <c r="K26" s="1"/>
      <c r="L26" s="45"/>
      <c r="M26" s="1"/>
      <c r="N26" s="7"/>
      <c r="O26" s="7"/>
      <c r="P26" s="7"/>
      <c r="Q26" s="7"/>
      <c r="R26" s="53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</row>
    <row r="27" spans="1:48" ht="15.75" customHeight="1" x14ac:dyDescent="0.35">
      <c r="A27" s="7"/>
      <c r="B27" s="44"/>
      <c r="C27" s="44"/>
      <c r="D27" s="44"/>
      <c r="E27" s="1"/>
      <c r="F27" s="1"/>
      <c r="G27" s="1"/>
      <c r="H27" s="1"/>
      <c r="I27" s="1"/>
      <c r="J27" s="1"/>
      <c r="K27" s="1"/>
      <c r="L27" s="45"/>
      <c r="M27" s="1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</row>
    <row r="28" spans="1:48" ht="15.75" customHeight="1" x14ac:dyDescent="0.35">
      <c r="A28" s="7"/>
      <c r="B28" s="30" t="s">
        <v>33</v>
      </c>
      <c r="C28" s="30" t="s">
        <v>34</v>
      </c>
      <c r="D28" s="30" t="s">
        <v>35</v>
      </c>
      <c r="E28" s="49" t="s">
        <v>36</v>
      </c>
      <c r="F28" s="1"/>
      <c r="G28" s="1"/>
      <c r="H28" s="1"/>
      <c r="I28" s="1"/>
      <c r="J28" s="1"/>
      <c r="K28" s="49" t="s">
        <v>36</v>
      </c>
      <c r="L28" s="44"/>
      <c r="M28" s="1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</row>
    <row r="29" spans="1:48" ht="15.75" customHeight="1" x14ac:dyDescent="0.35">
      <c r="A29" s="7"/>
      <c r="B29" s="96" t="s">
        <v>74</v>
      </c>
      <c r="C29" s="94"/>
      <c r="D29" s="94"/>
      <c r="E29" s="94"/>
      <c r="F29" s="94"/>
      <c r="G29" s="94"/>
      <c r="H29" s="94"/>
      <c r="I29" s="94"/>
      <c r="J29" s="94"/>
      <c r="K29" s="49"/>
      <c r="L29" s="30" t="s">
        <v>38</v>
      </c>
      <c r="M29" s="49" t="s">
        <v>38</v>
      </c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</row>
    <row r="30" spans="1:48" ht="15.75" customHeight="1" x14ac:dyDescent="0.35">
      <c r="A30" s="7"/>
      <c r="B30" s="24">
        <v>45611</v>
      </c>
      <c r="C30" s="37">
        <v>0.48958333333333331</v>
      </c>
      <c r="D30" s="25" t="s">
        <v>56</v>
      </c>
      <c r="E30" s="38">
        <f t="shared" ref="E30:E32" si="30">IF(ISNUMBER(G30),IF(G30&gt;I30,3,IF(G30=I30,1,0))," ")</f>
        <v>1</v>
      </c>
      <c r="F30" s="30" t="str">
        <f>VLOOKUP($AQ8,$AQ$3:$AS$15,3,0)</f>
        <v>Manuel Santos (Livorno)</v>
      </c>
      <c r="G30" s="39">
        <v>2</v>
      </c>
      <c r="H30" s="30" t="s">
        <v>57</v>
      </c>
      <c r="I30" s="39">
        <v>2</v>
      </c>
      <c r="J30" s="40" t="str">
        <f>VLOOKUP($AQ13,$AQ$3:$AS$15,3,0)</f>
        <v>Nuno Noronha (Tires)</v>
      </c>
      <c r="K30" s="38">
        <f t="shared" ref="K30:K32" si="31">IF(ISNUMBER(G30),IF(I30&gt;G30,3,IF(I30=G30,1,0))," ")</f>
        <v>1</v>
      </c>
      <c r="L30" s="30" t="str">
        <f>VLOOKUP($AT7,$AT$3:$AV$15,3,0)</f>
        <v>Nuno Afonso (SCP)</v>
      </c>
      <c r="M30" s="30" t="s">
        <v>75</v>
      </c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</row>
    <row r="31" spans="1:48" ht="15.75" customHeight="1" x14ac:dyDescent="0.35">
      <c r="A31" s="7"/>
      <c r="B31" s="24">
        <v>45611</v>
      </c>
      <c r="C31" s="37">
        <v>0.48958333333333331</v>
      </c>
      <c r="D31" s="37" t="s">
        <v>59</v>
      </c>
      <c r="E31" s="38">
        <f t="shared" si="30"/>
        <v>0</v>
      </c>
      <c r="F31" s="30" t="str">
        <f>VLOOKUP($AQ10,$AQ$3:$AS$15,3,0)</f>
        <v>Paulo Laranjeira (SCP)</v>
      </c>
      <c r="G31" s="39">
        <v>1</v>
      </c>
      <c r="H31" s="30" t="s">
        <v>57</v>
      </c>
      <c r="I31" s="39">
        <v>3</v>
      </c>
      <c r="J31" s="40" t="str">
        <f>VLOOKUP($AQ6,$AQ$3:$AS$15,3,0)</f>
        <v>Sergio Ramos (B.Tigers)</v>
      </c>
      <c r="K31" s="38">
        <f t="shared" si="31"/>
        <v>3</v>
      </c>
      <c r="L31" s="30" t="str">
        <f>VLOOKUP($AT9,$AT$3:$AV$15,3,0)</f>
        <v>Rui Varela (Tires)</v>
      </c>
      <c r="M31" s="30" t="s">
        <v>66</v>
      </c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</row>
    <row r="32" spans="1:48" ht="15.75" customHeight="1" x14ac:dyDescent="0.35">
      <c r="A32" s="7"/>
      <c r="B32" s="24">
        <v>45611</v>
      </c>
      <c r="C32" s="37">
        <v>0.48958333333333331</v>
      </c>
      <c r="D32" s="37" t="s">
        <v>61</v>
      </c>
      <c r="E32" s="38">
        <f t="shared" si="30"/>
        <v>0</v>
      </c>
      <c r="F32" s="30" t="str">
        <f>VLOOKUP($AQ9,$AQ$3:$AS$15,3,0)</f>
        <v>José Santos (CFB)</v>
      </c>
      <c r="G32" s="39">
        <v>0</v>
      </c>
      <c r="H32" s="30" t="s">
        <v>57</v>
      </c>
      <c r="I32" s="39">
        <v>3</v>
      </c>
      <c r="J32" s="40" t="str">
        <f>VLOOKUP($AQ11,$AQ$3:$AS$15,3,0)</f>
        <v>Miguel Faria (SCP)</v>
      </c>
      <c r="K32" s="38">
        <f t="shared" si="31"/>
        <v>3</v>
      </c>
      <c r="L32" s="30" t="str">
        <f>VLOOKUP($AT8,$AT$3:$AV$15,3,0)</f>
        <v>Rui Varela (SCP)</v>
      </c>
      <c r="M32" s="30" t="s">
        <v>72</v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</row>
    <row r="33" spans="1:48" ht="15.75" customHeight="1" x14ac:dyDescent="0.35">
      <c r="A33" s="7"/>
      <c r="B33" s="44"/>
      <c r="C33" s="44"/>
      <c r="D33" s="44"/>
      <c r="E33" s="1"/>
      <c r="F33" s="1"/>
      <c r="G33" s="1"/>
      <c r="H33" s="1"/>
      <c r="I33" s="1"/>
      <c r="J33" s="1"/>
      <c r="K33" s="1"/>
      <c r="L33" s="45"/>
      <c r="M33" s="1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</row>
    <row r="34" spans="1:48" ht="15.75" customHeight="1" x14ac:dyDescent="0.35">
      <c r="A34" s="7"/>
      <c r="B34" s="44"/>
      <c r="C34" s="44"/>
      <c r="D34" s="44"/>
      <c r="E34" s="1"/>
      <c r="F34" s="1"/>
      <c r="G34" s="1"/>
      <c r="H34" s="1"/>
      <c r="I34" s="1"/>
      <c r="J34" s="1"/>
      <c r="K34" s="1"/>
      <c r="L34" s="45"/>
      <c r="M34" s="1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</row>
    <row r="35" spans="1:48" ht="15.75" customHeight="1" x14ac:dyDescent="0.35">
      <c r="A35" s="7"/>
      <c r="B35" s="44"/>
      <c r="C35" s="44"/>
      <c r="D35" s="44"/>
      <c r="E35" s="1"/>
      <c r="F35" s="1"/>
      <c r="G35" s="1"/>
      <c r="H35" s="1"/>
      <c r="I35" s="1"/>
      <c r="J35" s="1"/>
      <c r="K35" s="1"/>
      <c r="L35" s="45"/>
      <c r="M35" s="1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</row>
    <row r="36" spans="1:48" ht="15.75" customHeight="1" x14ac:dyDescent="0.35">
      <c r="A36" s="7"/>
      <c r="B36" s="30" t="s">
        <v>33</v>
      </c>
      <c r="C36" s="30" t="s">
        <v>34</v>
      </c>
      <c r="D36" s="30" t="s">
        <v>35</v>
      </c>
      <c r="E36" s="49" t="s">
        <v>36</v>
      </c>
      <c r="F36" s="1"/>
      <c r="G36" s="1"/>
      <c r="H36" s="1"/>
      <c r="I36" s="1"/>
      <c r="J36" s="1"/>
      <c r="K36" s="49" t="s">
        <v>36</v>
      </c>
      <c r="L36" s="45"/>
      <c r="M36" s="1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</row>
    <row r="37" spans="1:48" ht="15.75" customHeight="1" x14ac:dyDescent="0.35">
      <c r="A37" s="7"/>
      <c r="B37" s="96" t="s">
        <v>76</v>
      </c>
      <c r="C37" s="94"/>
      <c r="D37" s="94"/>
      <c r="E37" s="94"/>
      <c r="F37" s="94"/>
      <c r="G37" s="94"/>
      <c r="H37" s="94"/>
      <c r="I37" s="94"/>
      <c r="J37" s="94"/>
      <c r="K37" s="49"/>
      <c r="L37" s="30" t="s">
        <v>38</v>
      </c>
      <c r="M37" s="49" t="s">
        <v>38</v>
      </c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</row>
    <row r="38" spans="1:48" ht="15.75" customHeight="1" x14ac:dyDescent="0.35">
      <c r="A38" s="7"/>
      <c r="B38" s="24">
        <v>45611</v>
      </c>
      <c r="C38" s="37">
        <v>0.52083333333333337</v>
      </c>
      <c r="D38" s="25" t="s">
        <v>56</v>
      </c>
      <c r="E38" s="38">
        <f t="shared" ref="E38:E40" si="32">IF(ISNUMBER(G38),IF(G38&gt;I38,3,IF(G38=I38,1,0))," ")</f>
        <v>0</v>
      </c>
      <c r="F38" s="30" t="str">
        <f>VLOOKUP($AQ10,$AQ$3:$AS$15,3,0)</f>
        <v>Paulo Laranjeira (SCP)</v>
      </c>
      <c r="G38" s="39">
        <v>1</v>
      </c>
      <c r="H38" s="30" t="s">
        <v>57</v>
      </c>
      <c r="I38" s="39">
        <v>3</v>
      </c>
      <c r="J38" s="40" t="str">
        <f>VLOOKUP($AQ12,$AQ$3:$AS$15,3,0)</f>
        <v>Luís Abreu (CFB)</v>
      </c>
      <c r="K38" s="38">
        <f t="shared" ref="K38:K40" si="33">IF(ISNUMBER(G38),IF(I38&gt;G38,3,IF(I38=G38,1,0))," ")</f>
        <v>3</v>
      </c>
      <c r="L38" s="30" t="str">
        <f>VLOOKUP($AT11,$AT$3:$AV$15,3,0)</f>
        <v>Rui Varela (Tires)</v>
      </c>
      <c r="M38" s="30" t="s">
        <v>66</v>
      </c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</row>
    <row r="39" spans="1:48" ht="15.75" customHeight="1" x14ac:dyDescent="0.35">
      <c r="A39" s="7"/>
      <c r="B39" s="24">
        <v>45611</v>
      </c>
      <c r="C39" s="37">
        <v>0.52083333333333337</v>
      </c>
      <c r="D39" s="37" t="s">
        <v>59</v>
      </c>
      <c r="E39" s="38">
        <f t="shared" si="32"/>
        <v>3</v>
      </c>
      <c r="F39" s="30" t="str">
        <f t="shared" ref="F39:F40" si="34">VLOOKUP($AQ7,$AQ$3:$AS$15,3,0)</f>
        <v>Norberto Miguel (Livorno)</v>
      </c>
      <c r="G39" s="39">
        <v>3</v>
      </c>
      <c r="H39" s="30" t="s">
        <v>57</v>
      </c>
      <c r="I39" s="39">
        <v>1</v>
      </c>
      <c r="J39" s="30" t="str">
        <f>VLOOKUP($AQ9,$AQ$3:$AS$15,3,0)</f>
        <v>José Santos (CFB)</v>
      </c>
      <c r="K39" s="38">
        <f t="shared" si="33"/>
        <v>0</v>
      </c>
      <c r="L39" s="30" t="str">
        <f>VLOOKUP($AT7,$AT$3:$AV$15,3,0)</f>
        <v>Nuno Afonso (SCP)</v>
      </c>
      <c r="M39" s="30" t="s">
        <v>75</v>
      </c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</row>
    <row r="40" spans="1:48" ht="15.75" customHeight="1" x14ac:dyDescent="0.35">
      <c r="A40" s="7"/>
      <c r="B40" s="24">
        <v>45611</v>
      </c>
      <c r="C40" s="37">
        <v>0.52083333333333337</v>
      </c>
      <c r="D40" s="37" t="s">
        <v>61</v>
      </c>
      <c r="E40" s="38">
        <f t="shared" si="32"/>
        <v>3</v>
      </c>
      <c r="F40" s="30" t="str">
        <f t="shared" si="34"/>
        <v>Manuel Santos (Livorno)</v>
      </c>
      <c r="G40" s="39">
        <v>1</v>
      </c>
      <c r="H40" s="30" t="s">
        <v>57</v>
      </c>
      <c r="I40" s="39">
        <v>0</v>
      </c>
      <c r="J40" s="30" t="str">
        <f>VLOOKUP($AQ6,$AQ$3:$AS$15,3,0)</f>
        <v>Sergio Ramos (B.Tigers)</v>
      </c>
      <c r="K40" s="38">
        <f t="shared" si="33"/>
        <v>0</v>
      </c>
      <c r="L40" s="30" t="str">
        <f>VLOOKUP($AT9,$AT$3:$AV$15,3,0)</f>
        <v>Rui Varela (Tires)</v>
      </c>
      <c r="M40" s="30" t="s">
        <v>60</v>
      </c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</row>
    <row r="41" spans="1:48" ht="15.75" customHeight="1" x14ac:dyDescent="0.35">
      <c r="A41" s="7"/>
      <c r="B41" s="44"/>
      <c r="C41" s="44"/>
      <c r="D41" s="44"/>
      <c r="E41" s="1"/>
      <c r="F41" s="1"/>
      <c r="G41" s="1"/>
      <c r="H41" s="1"/>
      <c r="I41" s="1"/>
      <c r="J41" s="1"/>
      <c r="K41" s="1"/>
      <c r="L41" s="44"/>
      <c r="M41" s="1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</row>
    <row r="42" spans="1:48" ht="15.75" customHeight="1" x14ac:dyDescent="0.35">
      <c r="A42" s="7"/>
      <c r="B42" s="44"/>
      <c r="C42" s="44"/>
      <c r="D42" s="44"/>
      <c r="E42" s="1"/>
      <c r="F42" s="1"/>
      <c r="G42" s="1"/>
      <c r="H42" s="1"/>
      <c r="I42" s="1"/>
      <c r="J42" s="1"/>
      <c r="K42" s="1"/>
      <c r="L42" s="45"/>
      <c r="M42" s="1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</row>
    <row r="43" spans="1:48" ht="15.75" customHeight="1" x14ac:dyDescent="0.35">
      <c r="A43" s="7"/>
      <c r="B43" s="44"/>
      <c r="C43" s="44"/>
      <c r="D43" s="44"/>
      <c r="E43" s="1"/>
      <c r="F43" s="1"/>
      <c r="G43" s="1"/>
      <c r="H43" s="1"/>
      <c r="I43" s="1"/>
      <c r="J43" s="1"/>
      <c r="K43" s="1"/>
      <c r="L43" s="45"/>
      <c r="M43" s="1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</row>
    <row r="44" spans="1:48" ht="15.75" customHeight="1" x14ac:dyDescent="0.35">
      <c r="A44" s="7"/>
      <c r="B44" s="30" t="s">
        <v>33</v>
      </c>
      <c r="C44" s="30" t="s">
        <v>34</v>
      </c>
      <c r="D44" s="30" t="s">
        <v>35</v>
      </c>
      <c r="E44" s="49" t="s">
        <v>36</v>
      </c>
      <c r="F44" s="1"/>
      <c r="G44" s="1"/>
      <c r="H44" s="1"/>
      <c r="I44" s="1"/>
      <c r="J44" s="1"/>
      <c r="K44" s="49" t="s">
        <v>36</v>
      </c>
      <c r="L44" s="45"/>
      <c r="M44" s="1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</row>
    <row r="45" spans="1:48" ht="15.75" customHeight="1" x14ac:dyDescent="0.35">
      <c r="A45" s="7"/>
      <c r="B45" s="96" t="s">
        <v>77</v>
      </c>
      <c r="C45" s="94"/>
      <c r="D45" s="94"/>
      <c r="E45" s="94"/>
      <c r="F45" s="94"/>
      <c r="G45" s="94"/>
      <c r="H45" s="94"/>
      <c r="I45" s="94"/>
      <c r="J45" s="94"/>
      <c r="K45" s="49"/>
      <c r="L45" s="30" t="s">
        <v>38</v>
      </c>
      <c r="M45" s="49" t="s">
        <v>38</v>
      </c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</row>
    <row r="46" spans="1:48" ht="15.75" customHeight="1" x14ac:dyDescent="0.35">
      <c r="A46" s="7"/>
      <c r="B46" s="24">
        <v>45611</v>
      </c>
      <c r="C46" s="37">
        <v>0.58333333333333337</v>
      </c>
      <c r="D46" s="25" t="s">
        <v>56</v>
      </c>
      <c r="E46" s="38">
        <f t="shared" ref="E46:E48" si="35">IF(ISNUMBER(G46),IF(G46&gt;I46,3,IF(G46=I46,1,0))," ")</f>
        <v>3</v>
      </c>
      <c r="F46" s="30" t="str">
        <f>VLOOKUP($AQ13,$AQ$3:$AS$15,3,0)</f>
        <v>Nuno Noronha (Tires)</v>
      </c>
      <c r="G46" s="39">
        <v>2</v>
      </c>
      <c r="H46" s="30" t="s">
        <v>57</v>
      </c>
      <c r="I46" s="39">
        <v>1</v>
      </c>
      <c r="J46" s="30" t="str">
        <f>VLOOKUP($AQ11,$AQ$3:$AS$15,3,0)</f>
        <v>Miguel Faria (SCP)</v>
      </c>
      <c r="K46" s="38">
        <f t="shared" ref="K46:K48" si="36">IF(ISNUMBER(G46),IF(I46&gt;G46,3,IF(I46=G46,1,0))," ")</f>
        <v>0</v>
      </c>
      <c r="L46" s="30" t="str">
        <f>VLOOKUP($AT10,$AT$3:$AV$15,3,0)</f>
        <v>Miguel Castro (CFS)</v>
      </c>
      <c r="M46" s="30" t="s">
        <v>62</v>
      </c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</row>
    <row r="47" spans="1:48" ht="15.75" customHeight="1" x14ac:dyDescent="0.35">
      <c r="A47" s="7"/>
      <c r="B47" s="24">
        <v>45611</v>
      </c>
      <c r="C47" s="37">
        <v>0.58333333333333337</v>
      </c>
      <c r="D47" s="37" t="s">
        <v>59</v>
      </c>
      <c r="E47" s="38">
        <f t="shared" si="35"/>
        <v>3</v>
      </c>
      <c r="F47" s="30" t="str">
        <f>VLOOKUP($AQ5,$AQ$3:$AS$15,3,0)</f>
        <v>Ricardo José (Issy)</v>
      </c>
      <c r="G47" s="39">
        <v>2</v>
      </c>
      <c r="H47" s="30" t="s">
        <v>57</v>
      </c>
      <c r="I47" s="39">
        <v>1</v>
      </c>
      <c r="J47" s="40" t="str">
        <f>VLOOKUP($AQ10,$AQ$3:$AS$15,3,0)</f>
        <v>Paulo Laranjeira (SCP)</v>
      </c>
      <c r="K47" s="38">
        <f t="shared" si="36"/>
        <v>0</v>
      </c>
      <c r="L47" s="30" t="str">
        <f t="shared" ref="L47:L48" si="37">VLOOKUP($AT5,$AT$3:$AV$15,3,0)</f>
        <v>Luís Abreu (Tires)</v>
      </c>
      <c r="M47" s="30" t="s">
        <v>73</v>
      </c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</row>
    <row r="48" spans="1:48" ht="15.75" customHeight="1" x14ac:dyDescent="0.35">
      <c r="A48" s="7"/>
      <c r="B48" s="24">
        <v>45611</v>
      </c>
      <c r="C48" s="37">
        <v>0.58333333333333337</v>
      </c>
      <c r="D48" s="37" t="s">
        <v>61</v>
      </c>
      <c r="E48" s="38">
        <f t="shared" si="35"/>
        <v>3</v>
      </c>
      <c r="F48" s="30" t="str">
        <f>VLOOKUP($AQ8,$AQ$3:$AS$15,3,0)</f>
        <v>Manuel Santos (Livorno)</v>
      </c>
      <c r="G48" s="39">
        <v>1</v>
      </c>
      <c r="H48" s="30" t="s">
        <v>57</v>
      </c>
      <c r="I48" s="39">
        <v>0</v>
      </c>
      <c r="J48" s="40" t="str">
        <f>VLOOKUP($AQ9,$AQ$3:$AS$15,3,0)</f>
        <v>José Santos (CFB)</v>
      </c>
      <c r="K48" s="38">
        <f t="shared" si="36"/>
        <v>0</v>
      </c>
      <c r="L48" s="30" t="str">
        <f t="shared" si="37"/>
        <v>Nuno Henriques (CFB)</v>
      </c>
      <c r="M48" s="30" t="s">
        <v>58</v>
      </c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</row>
    <row r="49" spans="1:48" ht="15.75" customHeight="1" x14ac:dyDescent="0.35">
      <c r="A49" s="7"/>
      <c r="B49" s="44"/>
      <c r="C49" s="44"/>
      <c r="D49" s="44"/>
      <c r="E49" s="1"/>
      <c r="F49" s="1"/>
      <c r="G49" s="1"/>
      <c r="H49" s="1"/>
      <c r="I49" s="1"/>
      <c r="J49" s="1"/>
      <c r="K49" s="1"/>
      <c r="L49" s="44"/>
      <c r="M49" s="1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</row>
    <row r="50" spans="1:48" ht="15.75" customHeight="1" x14ac:dyDescent="0.35">
      <c r="A50" s="7"/>
      <c r="B50" s="44"/>
      <c r="C50" s="44"/>
      <c r="D50" s="44"/>
      <c r="E50" s="1"/>
      <c r="F50" s="1"/>
      <c r="G50" s="1"/>
      <c r="H50" s="1"/>
      <c r="I50" s="1"/>
      <c r="J50" s="1"/>
      <c r="K50" s="1"/>
      <c r="L50" s="44"/>
      <c r="M50" s="1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</row>
    <row r="51" spans="1:48" ht="15.75" customHeight="1" x14ac:dyDescent="0.35">
      <c r="A51" s="7"/>
      <c r="B51" s="44"/>
      <c r="C51" s="44"/>
      <c r="D51" s="44"/>
      <c r="E51" s="1"/>
      <c r="F51" s="1"/>
      <c r="G51" s="1"/>
      <c r="H51" s="1"/>
      <c r="I51" s="1"/>
      <c r="J51" s="1"/>
      <c r="K51" s="1"/>
      <c r="L51" s="45"/>
      <c r="M51" s="1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</row>
    <row r="52" spans="1:48" ht="15.75" customHeight="1" x14ac:dyDescent="0.35">
      <c r="A52" s="7"/>
      <c r="B52" s="30" t="s">
        <v>33</v>
      </c>
      <c r="C52" s="30" t="s">
        <v>34</v>
      </c>
      <c r="D52" s="30" t="s">
        <v>35</v>
      </c>
      <c r="E52" s="49" t="s">
        <v>36</v>
      </c>
      <c r="F52" s="1"/>
      <c r="G52" s="1"/>
      <c r="H52" s="1"/>
      <c r="I52" s="1"/>
      <c r="J52" s="1"/>
      <c r="K52" s="49" t="s">
        <v>36</v>
      </c>
      <c r="L52" s="45"/>
      <c r="M52" s="1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</row>
    <row r="53" spans="1:48" ht="15.75" customHeight="1" x14ac:dyDescent="0.35">
      <c r="A53" s="7"/>
      <c r="B53" s="96" t="s">
        <v>78</v>
      </c>
      <c r="C53" s="94"/>
      <c r="D53" s="94"/>
      <c r="E53" s="94"/>
      <c r="F53" s="94"/>
      <c r="G53" s="94"/>
      <c r="H53" s="94"/>
      <c r="I53" s="94"/>
      <c r="J53" s="94"/>
      <c r="K53" s="49"/>
      <c r="L53" s="30" t="s">
        <v>38</v>
      </c>
      <c r="M53" s="49" t="s">
        <v>38</v>
      </c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</row>
    <row r="54" spans="1:48" ht="15.75" customHeight="1" x14ac:dyDescent="0.35">
      <c r="A54" s="7"/>
      <c r="B54" s="24">
        <v>45611</v>
      </c>
      <c r="C54" s="37">
        <v>0.61458333333333337</v>
      </c>
      <c r="D54" s="25" t="s">
        <v>56</v>
      </c>
      <c r="E54" s="38">
        <f t="shared" ref="E54:E56" si="38">IF(ISNUMBER(G54),IF(G54&gt;I54,3,IF(G54=I54,1,0))," ")</f>
        <v>3</v>
      </c>
      <c r="F54" s="30" t="str">
        <f>VLOOKUP($AQ6,$AQ$3:$AS$15,3,0)</f>
        <v>Sergio Ramos (B.Tigers)</v>
      </c>
      <c r="G54" s="39">
        <v>2</v>
      </c>
      <c r="H54" s="30" t="s">
        <v>57</v>
      </c>
      <c r="I54" s="39">
        <v>1</v>
      </c>
      <c r="J54" s="40" t="str">
        <f t="shared" ref="J54:J55" si="39">VLOOKUP($AQ11,$AQ$3:$AS$15,3,0)</f>
        <v>Miguel Faria (SCP)</v>
      </c>
      <c r="K54" s="38">
        <f t="shared" ref="K54:K56" si="40">IF(ISNUMBER(G54),IF(I54&gt;G54,3,IF(I54=G54,1,0))," ")</f>
        <v>0</v>
      </c>
      <c r="L54" s="30" t="str">
        <f>VLOOKUP($AT10,$AT$3:$AV$15,3,0)</f>
        <v>Miguel Castro (CFS)</v>
      </c>
      <c r="M54" s="30" t="s">
        <v>62</v>
      </c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</row>
    <row r="55" spans="1:48" ht="15.75" customHeight="1" x14ac:dyDescent="0.35">
      <c r="A55" s="7"/>
      <c r="B55" s="24">
        <v>45611</v>
      </c>
      <c r="C55" s="37">
        <v>0.61458333333333337</v>
      </c>
      <c r="D55" s="37" t="s">
        <v>59</v>
      </c>
      <c r="E55" s="38">
        <f t="shared" si="38"/>
        <v>3</v>
      </c>
      <c r="F55" s="30" t="str">
        <f>VLOOKUP($AQ13,$AQ$3:$AS$15,3,0)</f>
        <v>Nuno Noronha (Tires)</v>
      </c>
      <c r="G55" s="39">
        <v>2</v>
      </c>
      <c r="H55" s="30" t="s">
        <v>57</v>
      </c>
      <c r="I55" s="39">
        <v>1</v>
      </c>
      <c r="J55" s="40" t="str">
        <f t="shared" si="39"/>
        <v>Luís Abreu (CFB)</v>
      </c>
      <c r="K55" s="38">
        <f t="shared" si="40"/>
        <v>0</v>
      </c>
      <c r="L55" s="30" t="str">
        <f>VLOOKUP($AT12,$AT$3:$AV$15,3,0)</f>
        <v>João Matias (CDOM)</v>
      </c>
      <c r="M55" s="30" t="s">
        <v>69</v>
      </c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</row>
    <row r="56" spans="1:48" ht="15.75" customHeight="1" x14ac:dyDescent="0.35">
      <c r="A56" s="7"/>
      <c r="B56" s="24">
        <v>45611</v>
      </c>
      <c r="C56" s="37">
        <v>0.61458333333333337</v>
      </c>
      <c r="D56" s="37" t="s">
        <v>61</v>
      </c>
      <c r="E56" s="38">
        <f t="shared" si="38"/>
        <v>0</v>
      </c>
      <c r="F56" s="30" t="str">
        <f>VLOOKUP($AQ10,$AQ$3:$AS$15,3,0)</f>
        <v>Paulo Laranjeira (SCP)</v>
      </c>
      <c r="G56" s="39">
        <v>1</v>
      </c>
      <c r="H56" s="30" t="s">
        <v>57</v>
      </c>
      <c r="I56" s="39">
        <v>2</v>
      </c>
      <c r="J56" s="40" t="str">
        <f>VLOOKUP($AQ9,$AQ$3:$AS$15,3,0)</f>
        <v>José Santos (CFB)</v>
      </c>
      <c r="K56" s="38">
        <f t="shared" si="40"/>
        <v>3</v>
      </c>
      <c r="L56" s="30" t="str">
        <f>VLOOKUP($AT8,$AT$3:$AV$15,3,0)</f>
        <v>Rui Varela (SCP)</v>
      </c>
      <c r="M56" s="30" t="s">
        <v>72</v>
      </c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</row>
    <row r="57" spans="1:48" ht="15.75" customHeight="1" x14ac:dyDescent="0.35">
      <c r="A57" s="7"/>
      <c r="B57" s="44"/>
      <c r="C57" s="44"/>
      <c r="D57" s="44"/>
      <c r="E57" s="1"/>
      <c r="F57" s="1"/>
      <c r="G57" s="1"/>
      <c r="H57" s="1"/>
      <c r="I57" s="1"/>
      <c r="J57" s="1"/>
      <c r="K57" s="1"/>
      <c r="L57" s="44"/>
      <c r="M57" s="1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</row>
    <row r="58" spans="1:48" ht="15.75" customHeight="1" x14ac:dyDescent="0.35">
      <c r="A58" s="7"/>
      <c r="B58" s="44"/>
      <c r="C58" s="44"/>
      <c r="D58" s="44"/>
      <c r="E58" s="1"/>
      <c r="F58" s="1"/>
      <c r="G58" s="1"/>
      <c r="H58" s="1"/>
      <c r="I58" s="1"/>
      <c r="J58" s="1"/>
      <c r="K58" s="1"/>
      <c r="L58" s="44"/>
      <c r="M58" s="1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</row>
    <row r="59" spans="1:48" ht="15.75" customHeight="1" x14ac:dyDescent="0.35">
      <c r="A59" s="7"/>
      <c r="B59" s="44"/>
      <c r="C59" s="44"/>
      <c r="D59" s="44"/>
      <c r="E59" s="1"/>
      <c r="F59" s="1"/>
      <c r="G59" s="1"/>
      <c r="H59" s="1"/>
      <c r="I59" s="1"/>
      <c r="J59" s="1"/>
      <c r="K59" s="1"/>
      <c r="L59" s="44"/>
      <c r="M59" s="1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</row>
    <row r="60" spans="1:48" ht="15.75" customHeight="1" x14ac:dyDescent="0.35">
      <c r="A60" s="7"/>
      <c r="B60" s="30" t="s">
        <v>33</v>
      </c>
      <c r="C60" s="30" t="s">
        <v>34</v>
      </c>
      <c r="D60" s="30" t="s">
        <v>35</v>
      </c>
      <c r="E60" s="49" t="s">
        <v>36</v>
      </c>
      <c r="F60" s="1"/>
      <c r="G60" s="1"/>
      <c r="H60" s="1"/>
      <c r="I60" s="1"/>
      <c r="J60" s="1"/>
      <c r="K60" s="49" t="s">
        <v>36</v>
      </c>
      <c r="L60" s="45"/>
      <c r="M60" s="1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</row>
    <row r="61" spans="1:48" ht="15.75" customHeight="1" x14ac:dyDescent="0.35">
      <c r="A61" s="7"/>
      <c r="B61" s="96" t="s">
        <v>79</v>
      </c>
      <c r="C61" s="94"/>
      <c r="D61" s="94"/>
      <c r="E61" s="94"/>
      <c r="F61" s="94"/>
      <c r="G61" s="94"/>
      <c r="H61" s="94"/>
      <c r="I61" s="94"/>
      <c r="J61" s="94"/>
      <c r="K61" s="49"/>
      <c r="L61" s="30" t="s">
        <v>38</v>
      </c>
      <c r="M61" s="49" t="s">
        <v>38</v>
      </c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</row>
    <row r="62" spans="1:48" ht="15.75" customHeight="1" x14ac:dyDescent="0.35">
      <c r="A62" s="7"/>
      <c r="B62" s="24">
        <v>45611</v>
      </c>
      <c r="C62" s="37">
        <v>0.64583333333333337</v>
      </c>
      <c r="D62" s="25" t="s">
        <v>56</v>
      </c>
      <c r="E62" s="38">
        <f t="shared" ref="E62:E64" si="41">IF(ISNUMBER(G62),IF(G62&gt;I62,3,IF(G62=I62,1,0))," ")</f>
        <v>3</v>
      </c>
      <c r="F62" s="30" t="str">
        <f>VLOOKUP($AQ5,$AQ$3:$AS$15,3,0)</f>
        <v>Ricardo José (Issy)</v>
      </c>
      <c r="G62" s="39">
        <v>2</v>
      </c>
      <c r="H62" s="30" t="s">
        <v>57</v>
      </c>
      <c r="I62" s="39">
        <v>0</v>
      </c>
      <c r="J62" s="40" t="str">
        <f>VLOOKUP($AQ12,$AQ$3:$AS$15,3,0)</f>
        <v>Luís Abreu (CFB)</v>
      </c>
      <c r="K62" s="38">
        <f t="shared" ref="K62:K64" si="42">IF(ISNUMBER(G62),IF(I62&gt;G62,3,IF(I62=G62,1,0))," ")</f>
        <v>0</v>
      </c>
      <c r="L62" s="30" t="str">
        <f>VLOOKUP($AT13,$AT$3:$AV$15,3,0)</f>
        <v>Nuno Henriques (CFB)</v>
      </c>
      <c r="M62" s="30" t="s">
        <v>75</v>
      </c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</row>
    <row r="63" spans="1:48" ht="15.75" customHeight="1" x14ac:dyDescent="0.35">
      <c r="A63" s="7"/>
      <c r="B63" s="24">
        <v>45611</v>
      </c>
      <c r="C63" s="37">
        <v>0.64583333333333337</v>
      </c>
      <c r="D63" s="37" t="s">
        <v>59</v>
      </c>
      <c r="E63" s="38">
        <f t="shared" si="41"/>
        <v>3</v>
      </c>
      <c r="F63" s="40" t="str">
        <f>VLOOKUP($AQ7,$AQ$3:$AS$15,3,0)</f>
        <v>Norberto Miguel (Livorno)</v>
      </c>
      <c r="G63" s="39">
        <v>2</v>
      </c>
      <c r="H63" s="30" t="s">
        <v>57</v>
      </c>
      <c r="I63" s="39">
        <v>0</v>
      </c>
      <c r="J63" s="30" t="str">
        <f>VLOOKUP($AQ11,$AQ$3:$AS$15,3,0)</f>
        <v>Miguel Faria (SCP)</v>
      </c>
      <c r="K63" s="38">
        <f t="shared" si="42"/>
        <v>0</v>
      </c>
      <c r="L63" s="30" t="str">
        <f>VLOOKUP($AT9,$AT$3:$AV$15,3,0)</f>
        <v>Rui Varela (Tires)</v>
      </c>
      <c r="M63" s="30" t="s">
        <v>67</v>
      </c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</row>
    <row r="64" spans="1:48" ht="15.75" customHeight="1" x14ac:dyDescent="0.35">
      <c r="A64" s="7"/>
      <c r="B64" s="24">
        <v>45611</v>
      </c>
      <c r="C64" s="37">
        <v>0.64583333333333337</v>
      </c>
      <c r="D64" s="37" t="s">
        <v>61</v>
      </c>
      <c r="E64" s="38">
        <f t="shared" si="41"/>
        <v>0</v>
      </c>
      <c r="F64" s="30" t="str">
        <f>VLOOKUP($AQ13,$AQ$3:$AS$15,3,0)</f>
        <v>Nuno Noronha (Tires)</v>
      </c>
      <c r="G64" s="39">
        <v>0</v>
      </c>
      <c r="H64" s="30" t="s">
        <v>57</v>
      </c>
      <c r="I64" s="39">
        <v>3</v>
      </c>
      <c r="J64" s="40" t="str">
        <f>VLOOKUP($AQ6,$AQ$3:$AS$15,3,0)</f>
        <v>Sergio Ramos (B.Tigers)</v>
      </c>
      <c r="K64" s="38">
        <f t="shared" si="42"/>
        <v>3</v>
      </c>
      <c r="L64" s="30" t="str">
        <f>VLOOKUP($AT11,$AT$3:$AV$15,3,0)</f>
        <v>Rui Varela (Tires)</v>
      </c>
      <c r="M64" s="30" t="s">
        <v>60</v>
      </c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</row>
    <row r="65" spans="1:48" ht="15.75" customHeight="1" x14ac:dyDescent="0.35">
      <c r="A65" s="7"/>
      <c r="B65" s="44"/>
      <c r="C65" s="44"/>
      <c r="D65" s="44"/>
      <c r="E65" s="1"/>
      <c r="F65" s="1"/>
      <c r="G65" s="1"/>
      <c r="H65" s="1"/>
      <c r="I65" s="1"/>
      <c r="J65" s="1"/>
      <c r="K65" s="1"/>
      <c r="L65" s="44"/>
      <c r="M65" s="1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</row>
    <row r="66" spans="1:48" ht="15.75" customHeight="1" x14ac:dyDescent="0.35">
      <c r="A66" s="7"/>
      <c r="B66" s="44"/>
      <c r="C66" s="44"/>
      <c r="D66" s="44"/>
      <c r="E66" s="1"/>
      <c r="F66" s="1"/>
      <c r="G66" s="1"/>
      <c r="H66" s="1"/>
      <c r="I66" s="1"/>
      <c r="J66" s="1"/>
      <c r="K66" s="1"/>
      <c r="L66" s="44"/>
      <c r="M66" s="1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</row>
    <row r="67" spans="1:48" ht="15.75" customHeight="1" x14ac:dyDescent="0.35">
      <c r="A67" s="7"/>
      <c r="B67" s="44"/>
      <c r="C67" s="44"/>
      <c r="D67" s="44"/>
      <c r="E67" s="1"/>
      <c r="F67" s="1"/>
      <c r="G67" s="1"/>
      <c r="H67" s="1"/>
      <c r="I67" s="1"/>
      <c r="J67" s="1"/>
      <c r="K67" s="1"/>
      <c r="L67" s="44"/>
      <c r="M67" s="1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</row>
    <row r="68" spans="1:48" ht="15.75" customHeight="1" x14ac:dyDescent="0.35">
      <c r="A68" s="7"/>
      <c r="B68" s="30" t="s">
        <v>33</v>
      </c>
      <c r="C68" s="30" t="s">
        <v>34</v>
      </c>
      <c r="D68" s="30" t="s">
        <v>35</v>
      </c>
      <c r="E68" s="49" t="s">
        <v>36</v>
      </c>
      <c r="F68" s="1"/>
      <c r="G68" s="1"/>
      <c r="H68" s="1"/>
      <c r="I68" s="1"/>
      <c r="J68" s="1"/>
      <c r="K68" s="49" t="s">
        <v>36</v>
      </c>
      <c r="L68" s="44"/>
      <c r="M68" s="1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</row>
    <row r="69" spans="1:48" ht="15.75" customHeight="1" x14ac:dyDescent="0.35">
      <c r="A69" s="7"/>
      <c r="B69" s="96" t="s">
        <v>80</v>
      </c>
      <c r="C69" s="94"/>
      <c r="D69" s="94"/>
      <c r="E69" s="94"/>
      <c r="F69" s="94"/>
      <c r="G69" s="94"/>
      <c r="H69" s="94"/>
      <c r="I69" s="94"/>
      <c r="J69" s="94"/>
      <c r="K69" s="49"/>
      <c r="L69" s="30" t="s">
        <v>38</v>
      </c>
      <c r="M69" s="49" t="s">
        <v>38</v>
      </c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</row>
    <row r="70" spans="1:48" ht="15.75" customHeight="1" x14ac:dyDescent="0.35">
      <c r="A70" s="7"/>
      <c r="B70" s="24">
        <v>45611</v>
      </c>
      <c r="C70" s="37">
        <v>0.67708333333333337</v>
      </c>
      <c r="D70" s="25" t="s">
        <v>56</v>
      </c>
      <c r="E70" s="38">
        <f t="shared" ref="E70:E72" si="43">IF(ISNUMBER(G70),IF(G70&gt;I70,3,IF(G70=I70,1,0))," ")</f>
        <v>1</v>
      </c>
      <c r="F70" s="30" t="str">
        <f>VLOOKUP($AQ12,$AQ$3:$AS$15,3,0)</f>
        <v>Luís Abreu (CFB)</v>
      </c>
      <c r="G70" s="39">
        <v>3</v>
      </c>
      <c r="H70" s="30" t="s">
        <v>57</v>
      </c>
      <c r="I70" s="39">
        <v>3</v>
      </c>
      <c r="J70" s="40" t="str">
        <f>VLOOKUP($AQ6,$AQ$3:$AS$15,3,0)</f>
        <v>Sergio Ramos (B.Tigers)</v>
      </c>
      <c r="K70" s="38">
        <f t="shared" ref="K70:K72" si="44">IF(ISNUMBER(G70),IF(I70&gt;G70,3,IF(I70=G70,1,0))," ")</f>
        <v>1</v>
      </c>
      <c r="L70" s="30" t="str">
        <f>VLOOKUP($AT11,$AT$3:$AV$15,3,0)</f>
        <v>Rui Varela (Tires)</v>
      </c>
      <c r="M70" s="30" t="s">
        <v>69</v>
      </c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</row>
    <row r="71" spans="1:48" ht="15.75" customHeight="1" x14ac:dyDescent="0.35">
      <c r="A71" s="7"/>
      <c r="B71" s="24">
        <v>45611</v>
      </c>
      <c r="C71" s="37">
        <v>0.67708333333333337</v>
      </c>
      <c r="D71" s="37" t="s">
        <v>59</v>
      </c>
      <c r="E71" s="38">
        <f t="shared" si="43"/>
        <v>3</v>
      </c>
      <c r="F71" s="40" t="str">
        <f>VLOOKUP($AQ5,$AQ$3:$AS$15,3,0)</f>
        <v>Ricardo José (Issy)</v>
      </c>
      <c r="G71" s="39">
        <v>3</v>
      </c>
      <c r="H71" s="30" t="s">
        <v>57</v>
      </c>
      <c r="I71" s="39">
        <v>1</v>
      </c>
      <c r="J71" s="30" t="str">
        <f t="shared" ref="J71:J72" si="45">VLOOKUP($AQ9,$AQ$3:$AS$15,3,0)</f>
        <v>José Santos (CFB)</v>
      </c>
      <c r="K71" s="38">
        <f t="shared" si="44"/>
        <v>0</v>
      </c>
      <c r="L71" s="30" t="str">
        <f>VLOOKUP($AT13,$AT$3:$AV$15,3,0)</f>
        <v>Nuno Henriques (CFB)</v>
      </c>
      <c r="M71" s="30" t="s">
        <v>67</v>
      </c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</row>
    <row r="72" spans="1:48" ht="15.75" customHeight="1" x14ac:dyDescent="0.35">
      <c r="A72" s="7"/>
      <c r="B72" s="24">
        <v>45611</v>
      </c>
      <c r="C72" s="37">
        <v>0.67708333333333337</v>
      </c>
      <c r="D72" s="37" t="s">
        <v>61</v>
      </c>
      <c r="E72" s="38">
        <f t="shared" si="43"/>
        <v>3</v>
      </c>
      <c r="F72" s="30" t="str">
        <f>VLOOKUP($AQ7,$AQ$3:$AS$15,3,0)</f>
        <v>Norberto Miguel (Livorno)</v>
      </c>
      <c r="G72" s="39">
        <v>2</v>
      </c>
      <c r="H72" s="30" t="s">
        <v>57</v>
      </c>
      <c r="I72" s="39">
        <v>1</v>
      </c>
      <c r="J72" s="40" t="str">
        <f t="shared" si="45"/>
        <v>Paulo Laranjeira (SCP)</v>
      </c>
      <c r="K72" s="38">
        <f t="shared" si="44"/>
        <v>0</v>
      </c>
      <c r="L72" s="30" t="str">
        <f>VLOOKUP($AT12,$AT$3:$AV$15,3,0)</f>
        <v>João Matias (CDOM)</v>
      </c>
      <c r="M72" s="30" t="s">
        <v>60</v>
      </c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</row>
    <row r="73" spans="1:48" ht="15.75" customHeight="1" x14ac:dyDescent="0.35">
      <c r="A73" s="7"/>
      <c r="B73" s="44"/>
      <c r="C73" s="44"/>
      <c r="D73" s="44"/>
      <c r="E73" s="1"/>
      <c r="F73" s="1"/>
      <c r="G73" s="1"/>
      <c r="H73" s="1"/>
      <c r="I73" s="1"/>
      <c r="J73" s="1"/>
      <c r="K73" s="1"/>
      <c r="L73" s="44"/>
      <c r="M73" s="1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</row>
    <row r="74" spans="1:48" ht="15.75" customHeight="1" x14ac:dyDescent="0.35">
      <c r="A74" s="7"/>
      <c r="B74" s="44"/>
      <c r="C74" s="44"/>
      <c r="D74" s="44"/>
      <c r="E74" s="1"/>
      <c r="F74" s="1"/>
      <c r="G74" s="1"/>
      <c r="H74" s="1"/>
      <c r="I74" s="1"/>
      <c r="J74" s="1"/>
      <c r="K74" s="1"/>
      <c r="L74" s="44"/>
      <c r="M74" s="1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</row>
    <row r="75" spans="1:48" ht="15.75" customHeight="1" x14ac:dyDescent="0.35">
      <c r="A75" s="7"/>
      <c r="B75" s="44"/>
      <c r="C75" s="44"/>
      <c r="D75" s="44"/>
      <c r="E75" s="1"/>
      <c r="F75" s="1"/>
      <c r="G75" s="1"/>
      <c r="H75" s="1"/>
      <c r="I75" s="1"/>
      <c r="J75" s="1"/>
      <c r="K75" s="1"/>
      <c r="L75" s="44"/>
      <c r="M75" s="1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</row>
    <row r="76" spans="1:48" ht="15.75" customHeight="1" x14ac:dyDescent="0.35">
      <c r="A76" s="7"/>
      <c r="B76" s="30" t="s">
        <v>33</v>
      </c>
      <c r="C76" s="30" t="s">
        <v>34</v>
      </c>
      <c r="D76" s="30" t="s">
        <v>35</v>
      </c>
      <c r="E76" s="49" t="s">
        <v>36</v>
      </c>
      <c r="F76" s="1"/>
      <c r="G76" s="1"/>
      <c r="H76" s="1"/>
      <c r="I76" s="1"/>
      <c r="J76" s="1"/>
      <c r="K76" s="49" t="s">
        <v>36</v>
      </c>
      <c r="L76" s="44"/>
      <c r="M76" s="1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</row>
    <row r="77" spans="1:48" ht="15.75" customHeight="1" x14ac:dyDescent="0.35">
      <c r="A77" s="7"/>
      <c r="B77" s="96" t="s">
        <v>81</v>
      </c>
      <c r="C77" s="94"/>
      <c r="D77" s="94"/>
      <c r="E77" s="94"/>
      <c r="F77" s="94"/>
      <c r="G77" s="94"/>
      <c r="H77" s="94"/>
      <c r="I77" s="94"/>
      <c r="J77" s="94"/>
      <c r="K77" s="49"/>
      <c r="L77" s="30" t="s">
        <v>38</v>
      </c>
      <c r="M77" s="49" t="s">
        <v>38</v>
      </c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</row>
    <row r="78" spans="1:48" ht="15.75" customHeight="1" x14ac:dyDescent="0.35">
      <c r="A78" s="7"/>
      <c r="B78" s="24">
        <v>45611</v>
      </c>
      <c r="C78" s="37">
        <v>0.70833333333333337</v>
      </c>
      <c r="D78" s="25" t="s">
        <v>56</v>
      </c>
      <c r="E78" s="38">
        <f t="shared" ref="E78:E80" si="46">IF(ISNUMBER(G78),IF(G78&gt;I78,3,IF(G78=I78,1,0))," ")</f>
        <v>3</v>
      </c>
      <c r="F78" s="40" t="str">
        <f>VLOOKUP($AQ8,$AQ$3:$AS$15,3,0)</f>
        <v>Manuel Santos (Livorno)</v>
      </c>
      <c r="G78" s="39">
        <v>6</v>
      </c>
      <c r="H78" s="30" t="s">
        <v>57</v>
      </c>
      <c r="I78" s="39">
        <v>0</v>
      </c>
      <c r="J78" s="40" t="str">
        <f>VLOOKUP($AQ11,$AQ$3:$AS$15,3,0)</f>
        <v>Miguel Faria (SCP)</v>
      </c>
      <c r="K78" s="38">
        <f t="shared" ref="K78:K80" si="47">IF(ISNUMBER(G78),IF(I78&gt;G78,3,IF(I78=G78,1,0))," ")</f>
        <v>0</v>
      </c>
      <c r="L78" s="30" t="str">
        <f>VLOOKUP($AT5,$AT$3:$AV$15,3,0)</f>
        <v>Luís Abreu (Tires)</v>
      </c>
      <c r="M78" s="30" t="s">
        <v>73</v>
      </c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</row>
    <row r="79" spans="1:48" ht="15.75" customHeight="1" x14ac:dyDescent="0.35">
      <c r="A79" s="7"/>
      <c r="B79" s="24">
        <v>45611</v>
      </c>
      <c r="C79" s="37">
        <v>0.70833333333333337</v>
      </c>
      <c r="D79" s="37" t="s">
        <v>59</v>
      </c>
      <c r="E79" s="38">
        <f t="shared" si="46"/>
        <v>0</v>
      </c>
      <c r="F79" s="30" t="str">
        <f>VLOOKUP($AQ5,$AQ$3:$AS$15,3,0)</f>
        <v>Ricardo José (Issy)</v>
      </c>
      <c r="G79" s="39">
        <v>0</v>
      </c>
      <c r="H79" s="30" t="s">
        <v>57</v>
      </c>
      <c r="I79" s="39">
        <v>3</v>
      </c>
      <c r="J79" s="30" t="str">
        <f>VLOOKUP($AQ6,$AQ$3:$AS$15,3,0)</f>
        <v>Sergio Ramos (B.Tigers)</v>
      </c>
      <c r="K79" s="38">
        <f t="shared" si="47"/>
        <v>3</v>
      </c>
      <c r="L79" s="30" t="str">
        <f>VLOOKUP($AT12,$AT$3:$AV$15,3,0)</f>
        <v>João Matias (CDOM)</v>
      </c>
      <c r="M79" s="30" t="s">
        <v>69</v>
      </c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</row>
    <row r="80" spans="1:48" ht="15.75" customHeight="1" x14ac:dyDescent="0.35">
      <c r="A80" s="7"/>
      <c r="B80" s="24">
        <v>45611</v>
      </c>
      <c r="C80" s="37">
        <v>0.70833333333333337</v>
      </c>
      <c r="D80" s="37" t="s">
        <v>61</v>
      </c>
      <c r="E80" s="38">
        <f t="shared" si="46"/>
        <v>1</v>
      </c>
      <c r="F80" s="40" t="str">
        <f>VLOOKUP($AQ7,$AQ$3:$AS$15,3,0)</f>
        <v>Norberto Miguel (Livorno)</v>
      </c>
      <c r="G80" s="39">
        <v>1</v>
      </c>
      <c r="H80" s="30" t="s">
        <v>57</v>
      </c>
      <c r="I80" s="39">
        <v>1</v>
      </c>
      <c r="J80" s="30" t="str">
        <f>VLOOKUP($AQ12,$AQ$3:$AS$15,3,0)</f>
        <v>Luís Abreu (CFB)</v>
      </c>
      <c r="K80" s="38">
        <f t="shared" si="47"/>
        <v>1</v>
      </c>
      <c r="L80" s="30" t="str">
        <f>VLOOKUP($AT6,$AT$3:$AV$15,3,0)</f>
        <v>Nuno Henriques (CFB)</v>
      </c>
      <c r="M80" s="30" t="s">
        <v>58</v>
      </c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</row>
    <row r="81" spans="1:48" ht="15.75" customHeight="1" x14ac:dyDescent="0.35">
      <c r="A81" s="7"/>
      <c r="B81" s="44"/>
      <c r="C81" s="44"/>
      <c r="D81" s="44"/>
      <c r="E81" s="1"/>
      <c r="F81" s="1"/>
      <c r="G81" s="1"/>
      <c r="H81" s="1"/>
      <c r="I81" s="1"/>
      <c r="J81" s="1"/>
      <c r="K81" s="1"/>
      <c r="L81" s="45"/>
      <c r="M81" s="1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</row>
    <row r="82" spans="1:48" ht="15.75" customHeight="1" x14ac:dyDescent="0.35">
      <c r="A82" s="7"/>
      <c r="B82" s="44"/>
      <c r="C82" s="44"/>
      <c r="D82" s="44"/>
      <c r="E82" s="1"/>
      <c r="F82" s="1"/>
      <c r="G82" s="1"/>
      <c r="H82" s="1"/>
      <c r="I82" s="1"/>
      <c r="J82" s="1"/>
      <c r="K82" s="1"/>
      <c r="L82" s="45"/>
      <c r="M82" s="1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</row>
    <row r="83" spans="1:48" ht="15.75" customHeight="1" x14ac:dyDescent="0.35">
      <c r="A83" s="7"/>
      <c r="B83" s="44"/>
      <c r="C83" s="44"/>
      <c r="D83" s="44"/>
      <c r="E83" s="1"/>
      <c r="F83" s="1"/>
      <c r="G83" s="1"/>
      <c r="H83" s="1"/>
      <c r="I83" s="1"/>
      <c r="J83" s="1"/>
      <c r="K83" s="1"/>
      <c r="L83" s="44"/>
      <c r="M83" s="1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</row>
    <row r="84" spans="1:48" ht="15.75" customHeight="1" x14ac:dyDescent="0.35">
      <c r="A84" s="7"/>
      <c r="B84" s="30" t="s">
        <v>33</v>
      </c>
      <c r="C84" s="30" t="s">
        <v>34</v>
      </c>
      <c r="D84" s="30" t="s">
        <v>35</v>
      </c>
      <c r="E84" s="49" t="s">
        <v>36</v>
      </c>
      <c r="F84" s="1"/>
      <c r="G84" s="1"/>
      <c r="H84" s="1"/>
      <c r="I84" s="1"/>
      <c r="J84" s="1"/>
      <c r="K84" s="49" t="s">
        <v>36</v>
      </c>
      <c r="L84" s="44"/>
      <c r="M84" s="1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</row>
    <row r="85" spans="1:48" ht="15.75" customHeight="1" x14ac:dyDescent="0.35">
      <c r="A85" s="7"/>
      <c r="B85" s="96" t="s">
        <v>82</v>
      </c>
      <c r="C85" s="94"/>
      <c r="D85" s="94"/>
      <c r="E85" s="94"/>
      <c r="F85" s="94"/>
      <c r="G85" s="94"/>
      <c r="H85" s="94"/>
      <c r="I85" s="94"/>
      <c r="J85" s="94"/>
      <c r="K85" s="49"/>
      <c r="L85" s="30" t="s">
        <v>38</v>
      </c>
      <c r="M85" s="49" t="s">
        <v>38</v>
      </c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</row>
    <row r="86" spans="1:48" ht="15.75" customHeight="1" x14ac:dyDescent="0.35">
      <c r="A86" s="7"/>
      <c r="B86" s="24">
        <v>45611</v>
      </c>
      <c r="C86" s="37">
        <v>0.73958333333333337</v>
      </c>
      <c r="D86" s="25" t="s">
        <v>56</v>
      </c>
      <c r="E86" s="38">
        <f t="shared" ref="E86:E88" si="48">IF(ISNUMBER(G86),IF(G86&gt;I86,3,IF(G86=I86,1,0))," ")</f>
        <v>3</v>
      </c>
      <c r="F86" s="30" t="str">
        <f>VLOOKUP($AQ8,$AQ$3:$AS$15,3,0)</f>
        <v>Manuel Santos (Livorno)</v>
      </c>
      <c r="G86" s="39">
        <v>6</v>
      </c>
      <c r="H86" s="30" t="s">
        <v>57</v>
      </c>
      <c r="I86" s="39">
        <v>1</v>
      </c>
      <c r="J86" s="40" t="str">
        <f>VLOOKUP($AQ10,$AQ$3:$AS$15,3,0)</f>
        <v>Paulo Laranjeira (SCP)</v>
      </c>
      <c r="K86" s="38">
        <f t="shared" ref="K86:K88" si="49">IF(ISNUMBER(G86),IF(I86&gt;G86,3,IF(I86=G86,1,0))," ")</f>
        <v>0</v>
      </c>
      <c r="L86" s="30" t="str">
        <f>VLOOKUP($AT13,$AT$3:$AV$15,3,0)</f>
        <v>Nuno Henriques (CFB)</v>
      </c>
      <c r="M86" s="30" t="s">
        <v>72</v>
      </c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</row>
    <row r="87" spans="1:48" ht="15.75" customHeight="1" x14ac:dyDescent="0.35">
      <c r="A87" s="7"/>
      <c r="B87" s="24">
        <v>45611</v>
      </c>
      <c r="C87" s="37">
        <v>0.73958333333333337</v>
      </c>
      <c r="D87" s="37" t="s">
        <v>59</v>
      </c>
      <c r="E87" s="38">
        <f t="shared" si="48"/>
        <v>3</v>
      </c>
      <c r="F87" s="40" t="str">
        <f>VLOOKUP($AQ13,$AQ$3:$AS$15,3,0)</f>
        <v>Nuno Noronha (Tires)</v>
      </c>
      <c r="G87" s="39">
        <v>3</v>
      </c>
      <c r="H87" s="30" t="s">
        <v>57</v>
      </c>
      <c r="I87" s="39">
        <v>1</v>
      </c>
      <c r="J87" s="30" t="str">
        <f>VLOOKUP($AQ9,$AQ$3:$AS$15,3,0)</f>
        <v>José Santos (CFB)</v>
      </c>
      <c r="K87" s="38">
        <f t="shared" si="49"/>
        <v>0</v>
      </c>
      <c r="L87" s="30" t="str">
        <f>VLOOKUP($AT8,$AT$3:$AV$15,3,0)</f>
        <v>Rui Varela (SCP)</v>
      </c>
      <c r="M87" s="30" t="s">
        <v>67</v>
      </c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</row>
    <row r="88" spans="1:48" ht="15.75" customHeight="1" x14ac:dyDescent="0.35">
      <c r="A88" s="7"/>
      <c r="B88" s="24">
        <v>45611</v>
      </c>
      <c r="C88" s="37">
        <v>0.73958333333333337</v>
      </c>
      <c r="D88" s="37" t="s">
        <v>61</v>
      </c>
      <c r="E88" s="38">
        <f t="shared" si="48"/>
        <v>3</v>
      </c>
      <c r="F88" s="30" t="str">
        <f>VLOOKUP($AQ5,$AQ$3:$AS$15,3,0)</f>
        <v>Ricardo José (Issy)</v>
      </c>
      <c r="G88" s="39">
        <v>3</v>
      </c>
      <c r="H88" s="30" t="s">
        <v>57</v>
      </c>
      <c r="I88" s="39">
        <v>1</v>
      </c>
      <c r="J88" s="40" t="str">
        <f>VLOOKUP($AQ11,$AQ$3:$AS$15,3,0)</f>
        <v>Miguel Faria (SCP)</v>
      </c>
      <c r="K88" s="38">
        <f t="shared" si="49"/>
        <v>0</v>
      </c>
      <c r="L88" s="30" t="str">
        <f>VLOOKUP($AT7,$AT$3:$AV$15,3,0)</f>
        <v>Nuno Afonso (SCP)</v>
      </c>
      <c r="M88" s="30" t="s">
        <v>66</v>
      </c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</row>
    <row r="89" spans="1:48" ht="15.75" customHeight="1" x14ac:dyDescent="0.35">
      <c r="A89" s="7"/>
      <c r="B89" s="44"/>
      <c r="C89" s="44"/>
      <c r="D89" s="44"/>
      <c r="E89" s="1"/>
      <c r="F89" s="1"/>
      <c r="G89" s="1"/>
      <c r="H89" s="1"/>
      <c r="I89" s="1"/>
      <c r="J89" s="1"/>
      <c r="K89" s="1"/>
      <c r="L89" s="44"/>
      <c r="M89" s="1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</row>
    <row r="90" spans="1:48" ht="15.75" customHeight="1" x14ac:dyDescent="0.35">
      <c r="A90" s="7"/>
      <c r="B90" s="44"/>
      <c r="C90" s="44"/>
      <c r="D90" s="44"/>
      <c r="E90" s="1"/>
      <c r="F90" s="1"/>
      <c r="G90" s="1"/>
      <c r="H90" s="1"/>
      <c r="I90" s="1"/>
      <c r="J90" s="1"/>
      <c r="K90" s="1"/>
      <c r="L90" s="44"/>
      <c r="M90" s="1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</row>
    <row r="91" spans="1:48" ht="15.75" customHeight="1" x14ac:dyDescent="0.35">
      <c r="A91" s="7"/>
      <c r="B91" s="44"/>
      <c r="C91" s="44"/>
      <c r="D91" s="44"/>
      <c r="E91" s="1"/>
      <c r="F91" s="1"/>
      <c r="G91" s="1"/>
      <c r="H91" s="1"/>
      <c r="I91" s="1"/>
      <c r="J91" s="1"/>
      <c r="K91" s="1"/>
      <c r="L91" s="44"/>
      <c r="M91" s="1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</row>
    <row r="92" spans="1:48" ht="15.75" customHeight="1" x14ac:dyDescent="0.35">
      <c r="A92" s="7"/>
      <c r="B92" s="30" t="s">
        <v>33</v>
      </c>
      <c r="C92" s="30" t="s">
        <v>34</v>
      </c>
      <c r="D92" s="30" t="s">
        <v>35</v>
      </c>
      <c r="E92" s="49" t="s">
        <v>36</v>
      </c>
      <c r="F92" s="1"/>
      <c r="G92" s="1"/>
      <c r="H92" s="1"/>
      <c r="I92" s="1"/>
      <c r="J92" s="1"/>
      <c r="K92" s="49" t="s">
        <v>36</v>
      </c>
      <c r="L92" s="44"/>
      <c r="M92" s="1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</row>
    <row r="93" spans="1:48" ht="15.75" customHeight="1" x14ac:dyDescent="0.35">
      <c r="A93" s="7"/>
      <c r="B93" s="96" t="s">
        <v>83</v>
      </c>
      <c r="C93" s="94"/>
      <c r="D93" s="94"/>
      <c r="E93" s="94"/>
      <c r="F93" s="94"/>
      <c r="G93" s="94"/>
      <c r="H93" s="94"/>
      <c r="I93" s="94"/>
      <c r="J93" s="94"/>
      <c r="K93" s="49"/>
      <c r="L93" s="30" t="s">
        <v>38</v>
      </c>
      <c r="M93" s="49" t="s">
        <v>38</v>
      </c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</row>
    <row r="94" spans="1:48" ht="15.75" customHeight="1" x14ac:dyDescent="0.35">
      <c r="A94" s="7"/>
      <c r="B94" s="24">
        <v>45611</v>
      </c>
      <c r="C94" s="37">
        <v>0.77083333333333337</v>
      </c>
      <c r="D94" s="25" t="s">
        <v>56</v>
      </c>
      <c r="E94" s="38">
        <f t="shared" ref="E94:E96" si="50">IF(ISNUMBER(G94),IF(G94&gt;I94,3,IF(G94=I94,1,0))," ")</f>
        <v>3</v>
      </c>
      <c r="F94" s="30" t="str">
        <f t="shared" ref="F94:F95" si="51">VLOOKUP($AQ7,$AQ$3:$AS$15,3,0)</f>
        <v>Norberto Miguel (Livorno)</v>
      </c>
      <c r="G94" s="39">
        <v>3</v>
      </c>
      <c r="H94" s="30" t="s">
        <v>57</v>
      </c>
      <c r="I94" s="39">
        <v>2</v>
      </c>
      <c r="J94" s="40" t="str">
        <f>VLOOKUP($AQ6,$AQ$3:$AS$15,3,0)</f>
        <v>Sergio Ramos (B.Tigers)</v>
      </c>
      <c r="K94" s="38">
        <f t="shared" ref="K94:K96" si="52">IF(ISNUMBER(G94),IF(I94&gt;G94,3,IF(I94=G94,1,0))," ")</f>
        <v>0</v>
      </c>
      <c r="L94" s="30" t="str">
        <f>VLOOKUP($AT5,$AT$3:$AV$15,3,0)</f>
        <v>Luís Abreu (Tires)</v>
      </c>
      <c r="M94" s="30" t="s">
        <v>62</v>
      </c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</row>
    <row r="95" spans="1:48" ht="15.75" customHeight="1" x14ac:dyDescent="0.35">
      <c r="A95" s="7"/>
      <c r="B95" s="24">
        <v>45611</v>
      </c>
      <c r="C95" s="37">
        <v>0.77083333333333337</v>
      </c>
      <c r="D95" s="37" t="s">
        <v>59</v>
      </c>
      <c r="E95" s="38">
        <f t="shared" si="50"/>
        <v>3</v>
      </c>
      <c r="F95" s="40" t="str">
        <f t="shared" si="51"/>
        <v>Manuel Santos (Livorno)</v>
      </c>
      <c r="G95" s="39">
        <v>1</v>
      </c>
      <c r="H95" s="30" t="s">
        <v>57</v>
      </c>
      <c r="I95" s="39">
        <v>0</v>
      </c>
      <c r="J95" s="40" t="str">
        <f>VLOOKUP($AQ12,$AQ$3:$AS$15,3,0)</f>
        <v>Luís Abreu (CFB)</v>
      </c>
      <c r="K95" s="38">
        <f t="shared" si="52"/>
        <v>0</v>
      </c>
      <c r="L95" s="30" t="str">
        <f>VLOOKUP($AT10,$AT$3:$AV$15,3,0)</f>
        <v>Miguel Castro (CFS)</v>
      </c>
      <c r="M95" s="30" t="s">
        <v>75</v>
      </c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</row>
    <row r="96" spans="1:48" ht="15.75" customHeight="1" x14ac:dyDescent="0.35">
      <c r="A96" s="7"/>
      <c r="B96" s="24">
        <v>45611</v>
      </c>
      <c r="C96" s="37">
        <v>0.77083333333333337</v>
      </c>
      <c r="D96" s="37" t="s">
        <v>61</v>
      </c>
      <c r="E96" s="38">
        <f t="shared" si="50"/>
        <v>3</v>
      </c>
      <c r="F96" s="40" t="str">
        <f>VLOOKUP($AQ13,$AQ$3:$AS$15,3,0)</f>
        <v>Nuno Noronha (Tires)</v>
      </c>
      <c r="G96" s="39">
        <v>1</v>
      </c>
      <c r="H96" s="30" t="s">
        <v>57</v>
      </c>
      <c r="I96" s="39">
        <v>0</v>
      </c>
      <c r="J96" s="40" t="str">
        <f>VLOOKUP($AQ10,$AQ$3:$AS$15,3,0)</f>
        <v>Paulo Laranjeira (SCP)</v>
      </c>
      <c r="K96" s="38">
        <f t="shared" si="52"/>
        <v>0</v>
      </c>
      <c r="L96" s="30" t="str">
        <f>VLOOKUP($AT9,$AT$3:$AV$15,3,0)</f>
        <v>Rui Varela (Tires)</v>
      </c>
      <c r="M96" s="30" t="s">
        <v>73</v>
      </c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</row>
    <row r="97" spans="1:48" ht="15.75" customHeight="1" x14ac:dyDescent="0.35">
      <c r="A97" s="7"/>
      <c r="B97" s="44"/>
      <c r="C97" s="44"/>
      <c r="D97" s="44"/>
      <c r="E97" s="1"/>
      <c r="F97" s="1"/>
      <c r="G97" s="1"/>
      <c r="H97" s="1"/>
      <c r="I97" s="1"/>
      <c r="J97" s="1"/>
      <c r="K97" s="1"/>
      <c r="L97" s="44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</row>
    <row r="98" spans="1:48" ht="15.75" customHeight="1" x14ac:dyDescent="0.35">
      <c r="A98" s="7"/>
      <c r="B98" s="1"/>
      <c r="C98" s="1" t="s">
        <v>84</v>
      </c>
      <c r="D98" s="1"/>
      <c r="E98" s="1"/>
      <c r="F98" s="1"/>
      <c r="G98" s="1"/>
      <c r="H98" s="1"/>
      <c r="I98" s="1"/>
      <c r="J98" s="1"/>
      <c r="K98" s="1"/>
      <c r="L98" s="1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</row>
    <row r="99" spans="1:48" ht="15.75" customHeight="1" x14ac:dyDescent="0.35">
      <c r="A99" s="54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7"/>
      <c r="AU99" s="7"/>
      <c r="AV99" s="7"/>
    </row>
    <row r="100" spans="1:48" ht="15.75" customHeight="1" x14ac:dyDescent="0.35">
      <c r="A100" s="54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7"/>
      <c r="AU100" s="7"/>
      <c r="AV100" s="7"/>
    </row>
    <row r="101" spans="1:48" ht="15.75" customHeight="1" x14ac:dyDescent="0.35">
      <c r="A101" s="7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</row>
    <row r="102" spans="1:48" ht="15.75" customHeight="1" x14ac:dyDescent="0.35">
      <c r="A102" s="7"/>
      <c r="B102" s="1"/>
      <c r="C102" s="1"/>
      <c r="D102" s="1"/>
      <c r="E102" s="1"/>
      <c r="F102" s="6" t="s">
        <v>30</v>
      </c>
      <c r="G102" s="1"/>
      <c r="H102" s="1"/>
      <c r="I102" s="1"/>
      <c r="J102" s="1"/>
      <c r="K102" s="1"/>
      <c r="L102" s="1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</row>
    <row r="103" spans="1:48" ht="15.75" customHeight="1" x14ac:dyDescent="0.35">
      <c r="A103" s="7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</row>
    <row r="104" spans="1:48" ht="15.75" customHeight="1" x14ac:dyDescent="0.35">
      <c r="A104" s="7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</row>
    <row r="105" spans="1:48" ht="15.75" customHeight="1" x14ac:dyDescent="0.35">
      <c r="A105" s="7"/>
      <c r="B105" s="50" t="s">
        <v>33</v>
      </c>
      <c r="C105" s="50" t="s">
        <v>34</v>
      </c>
      <c r="D105" s="50" t="s">
        <v>35</v>
      </c>
      <c r="E105" s="56" t="s">
        <v>36</v>
      </c>
      <c r="F105" s="1"/>
      <c r="G105" s="1"/>
      <c r="H105" s="1"/>
      <c r="I105" s="1"/>
      <c r="J105" s="1"/>
      <c r="K105" s="49" t="s">
        <v>36</v>
      </c>
      <c r="L105" s="44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</row>
    <row r="106" spans="1:48" ht="15.75" customHeight="1" x14ac:dyDescent="0.35">
      <c r="A106" s="7"/>
      <c r="B106" s="96" t="s">
        <v>85</v>
      </c>
      <c r="C106" s="94"/>
      <c r="D106" s="94"/>
      <c r="E106" s="94"/>
      <c r="F106" s="94"/>
      <c r="G106" s="94"/>
      <c r="H106" s="94"/>
      <c r="I106" s="94"/>
      <c r="J106" s="95"/>
      <c r="K106" s="57"/>
      <c r="L106" s="30" t="s">
        <v>38</v>
      </c>
      <c r="M106" s="12" t="s">
        <v>38</v>
      </c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</row>
    <row r="107" spans="1:48" ht="15.75" customHeight="1" x14ac:dyDescent="0.35">
      <c r="A107" s="7"/>
      <c r="B107" s="24">
        <v>45388</v>
      </c>
      <c r="C107" s="25">
        <v>0.38541666666666669</v>
      </c>
      <c r="D107" s="25" t="s">
        <v>56</v>
      </c>
      <c r="E107" s="26" t="str">
        <f t="shared" ref="E107:E109" si="53">IF(ISNUMBER(G107),IF(G107&gt;I107,3,IF(G107=I107,1,0))," ")</f>
        <v xml:space="preserve"> </v>
      </c>
      <c r="F107" s="27" t="str">
        <f>VLOOKUP($AQ13,$AQ$3:$AS$15,3,0)</f>
        <v>Nuno Noronha (Tires)</v>
      </c>
      <c r="G107" s="28"/>
      <c r="H107" s="27" t="s">
        <v>57</v>
      </c>
      <c r="I107" s="28"/>
      <c r="J107" s="27" t="str">
        <f>VLOOKUP($AQ5,$AQ$3:$AS$15,3,0)</f>
        <v>Ricardo José (Issy)</v>
      </c>
      <c r="K107" s="29" t="str">
        <f t="shared" ref="K107:K109" si="54">IF(ISNUMBER(G107),IF(I107&gt;G107,3,IF(I107=G107,1,0))," ")</f>
        <v xml:space="preserve"> </v>
      </c>
      <c r="L107" s="30" t="str">
        <f>VLOOKUP($AT6,$AT$3:$AV$15,3,0)</f>
        <v>Nuno Henriques (CFB)</v>
      </c>
      <c r="M107" s="58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</row>
    <row r="108" spans="1:48" ht="15.75" customHeight="1" x14ac:dyDescent="0.35">
      <c r="A108" s="7"/>
      <c r="B108" s="24">
        <v>45388</v>
      </c>
      <c r="C108" s="37">
        <v>0.38541666666666669</v>
      </c>
      <c r="D108" s="37" t="s">
        <v>59</v>
      </c>
      <c r="E108" s="38" t="str">
        <f t="shared" si="53"/>
        <v xml:space="preserve"> </v>
      </c>
      <c r="F108" s="30" t="str">
        <f>VLOOKUP($AQ8,$AQ$3:$AS$15,3,0)</f>
        <v>Manuel Santos (Livorno)</v>
      </c>
      <c r="G108" s="39"/>
      <c r="H108" s="30" t="s">
        <v>57</v>
      </c>
      <c r="I108" s="39"/>
      <c r="J108" s="40" t="str">
        <f>VLOOKUP($AQ7,$AQ$3:$AS$15,3,0)</f>
        <v>Norberto Miguel (Livorno)</v>
      </c>
      <c r="K108" s="29" t="str">
        <f t="shared" si="54"/>
        <v xml:space="preserve"> </v>
      </c>
      <c r="L108" s="30" t="str">
        <f>VLOOKUP($AT11,$AT$3:$AV$15,3,0)</f>
        <v>Rui Varela (Tires)</v>
      </c>
      <c r="M108" s="58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</row>
    <row r="109" spans="1:48" ht="15.75" customHeight="1" x14ac:dyDescent="0.35">
      <c r="A109" s="7"/>
      <c r="B109" s="24">
        <v>45388</v>
      </c>
      <c r="C109" s="37">
        <v>0.38541666666666669</v>
      </c>
      <c r="D109" s="37" t="s">
        <v>61</v>
      </c>
      <c r="E109" s="38" t="str">
        <f t="shared" si="53"/>
        <v xml:space="preserve"> </v>
      </c>
      <c r="F109" s="30" t="str">
        <f>VLOOKUP($AQ11,$AQ$3:$AS$15,3,0)</f>
        <v>Miguel Faria (SCP)</v>
      </c>
      <c r="G109" s="39"/>
      <c r="H109" s="30" t="s">
        <v>57</v>
      </c>
      <c r="I109" s="39"/>
      <c r="J109" s="40" t="str">
        <f>VLOOKUP($AQ10,$AQ$3:$AS$15,3,0)</f>
        <v>Paulo Laranjeira (SCP)</v>
      </c>
      <c r="K109" s="29" t="str">
        <f t="shared" si="54"/>
        <v xml:space="preserve"> </v>
      </c>
      <c r="L109" s="30" t="str">
        <f>VLOOKUP($AT10,$AT$3:$AV$15,3,0)</f>
        <v>Miguel Castro (CFS)</v>
      </c>
      <c r="M109" s="58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</row>
    <row r="110" spans="1:48" ht="15.75" customHeight="1" x14ac:dyDescent="0.35">
      <c r="A110" s="7"/>
      <c r="B110" s="44"/>
      <c r="C110" s="44"/>
      <c r="D110" s="44"/>
      <c r="E110" s="1"/>
      <c r="F110" s="1"/>
      <c r="G110" s="1"/>
      <c r="H110" s="1"/>
      <c r="I110" s="1"/>
      <c r="J110" s="1"/>
      <c r="K110" s="1"/>
      <c r="L110" s="45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</row>
    <row r="111" spans="1:48" ht="15.75" customHeight="1" x14ac:dyDescent="0.35">
      <c r="A111" s="7"/>
      <c r="B111" s="44"/>
      <c r="C111" s="44"/>
      <c r="D111" s="44"/>
      <c r="E111" s="1"/>
      <c r="F111" s="1"/>
      <c r="G111" s="1"/>
      <c r="H111" s="1"/>
      <c r="I111" s="1"/>
      <c r="J111" s="1"/>
      <c r="K111" s="1"/>
      <c r="L111" s="44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</row>
    <row r="112" spans="1:48" ht="15.75" customHeight="1" x14ac:dyDescent="0.35">
      <c r="A112" s="7"/>
      <c r="B112" s="44"/>
      <c r="C112" s="44"/>
      <c r="D112" s="44"/>
      <c r="E112" s="1"/>
      <c r="F112" s="1"/>
      <c r="G112" s="1"/>
      <c r="H112" s="1"/>
      <c r="I112" s="1"/>
      <c r="J112" s="1"/>
      <c r="K112" s="1"/>
      <c r="L112" s="44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</row>
    <row r="113" spans="1:48" ht="15.75" customHeight="1" x14ac:dyDescent="0.35">
      <c r="A113" s="7"/>
      <c r="B113" s="30" t="s">
        <v>33</v>
      </c>
      <c r="C113" s="30" t="s">
        <v>34</v>
      </c>
      <c r="D113" s="30" t="s">
        <v>35</v>
      </c>
      <c r="E113" s="49" t="s">
        <v>36</v>
      </c>
      <c r="F113" s="1"/>
      <c r="G113" s="1"/>
      <c r="H113" s="1"/>
      <c r="I113" s="1"/>
      <c r="J113" s="1"/>
      <c r="K113" s="49" t="s">
        <v>36</v>
      </c>
      <c r="L113" s="44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</row>
    <row r="114" spans="1:48" ht="15.75" customHeight="1" x14ac:dyDescent="0.35">
      <c r="A114" s="7"/>
      <c r="B114" s="96" t="s">
        <v>86</v>
      </c>
      <c r="C114" s="94"/>
      <c r="D114" s="94"/>
      <c r="E114" s="94"/>
      <c r="F114" s="94"/>
      <c r="G114" s="94"/>
      <c r="H114" s="94"/>
      <c r="I114" s="94"/>
      <c r="J114" s="94"/>
      <c r="K114" s="49"/>
      <c r="L114" s="50" t="s">
        <v>38</v>
      </c>
      <c r="M114" s="12" t="s">
        <v>38</v>
      </c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</row>
    <row r="115" spans="1:48" ht="15.75" customHeight="1" x14ac:dyDescent="0.35">
      <c r="A115" s="7"/>
      <c r="B115" s="24">
        <v>45388</v>
      </c>
      <c r="C115" s="37">
        <v>0.41666666666666669</v>
      </c>
      <c r="D115" s="25" t="s">
        <v>56</v>
      </c>
      <c r="E115" s="38" t="str">
        <f t="shared" ref="E115:E117" si="55">IF(ISNUMBER(G115),IF(G115&gt;I115,3,IF(G115=I115,1,0))," ")</f>
        <v xml:space="preserve"> </v>
      </c>
      <c r="F115" s="40" t="str">
        <f>VLOOKUP($AQ12,$AQ$3:$AS$15,3,0)</f>
        <v>Luís Abreu (CFB)</v>
      </c>
      <c r="G115" s="39"/>
      <c r="H115" s="30" t="s">
        <v>57</v>
      </c>
      <c r="I115" s="39"/>
      <c r="J115" s="40" t="str">
        <f>VLOOKUP($AQ9,$AQ$3:$AS$15,3,0)</f>
        <v>José Santos (CFB)</v>
      </c>
      <c r="K115" s="29" t="str">
        <f t="shared" ref="K115:K117" si="56">IF(ISNUMBER(G115),IF(I115&gt;G115,3,IF(I115=G115,1,0))," ")</f>
        <v xml:space="preserve"> </v>
      </c>
      <c r="L115" s="30" t="str">
        <f>VLOOKUP($AT13,$AT$3:$AV$15,3,0)</f>
        <v>Nuno Henriques (CFB)</v>
      </c>
      <c r="M115" s="58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</row>
    <row r="116" spans="1:48" ht="15.75" customHeight="1" x14ac:dyDescent="0.35">
      <c r="A116" s="7"/>
      <c r="B116" s="24">
        <v>45388</v>
      </c>
      <c r="C116" s="37">
        <v>0.41666666666666702</v>
      </c>
      <c r="D116" s="37" t="s">
        <v>59</v>
      </c>
      <c r="E116" s="38" t="str">
        <f t="shared" si="55"/>
        <v xml:space="preserve"> </v>
      </c>
      <c r="F116" s="40" t="str">
        <f>VLOOKUP($AQ8,$AQ$3:$AS$15,3,0)</f>
        <v>Manuel Santos (Livorno)</v>
      </c>
      <c r="G116" s="39"/>
      <c r="H116" s="30" t="s">
        <v>57</v>
      </c>
      <c r="I116" s="39"/>
      <c r="J116" s="40" t="str">
        <f>VLOOKUP($AQ5,$AQ$3:$AS$15,3,0)</f>
        <v>Ricardo José (Issy)</v>
      </c>
      <c r="K116" s="29" t="str">
        <f t="shared" si="56"/>
        <v xml:space="preserve"> </v>
      </c>
      <c r="L116" s="30" t="str">
        <f>VLOOKUP($AT7,$AT$3:$AV$15,3,0)</f>
        <v>Nuno Afonso (SCP)</v>
      </c>
      <c r="M116" s="58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</row>
    <row r="117" spans="1:48" ht="15.75" customHeight="1" x14ac:dyDescent="0.35">
      <c r="A117" s="7"/>
      <c r="B117" s="24">
        <v>45388</v>
      </c>
      <c r="C117" s="37">
        <v>0.41666666666666669</v>
      </c>
      <c r="D117" s="37" t="s">
        <v>61</v>
      </c>
      <c r="E117" s="38" t="str">
        <f t="shared" si="55"/>
        <v xml:space="preserve"> </v>
      </c>
      <c r="F117" s="30" t="str">
        <f>VLOOKUP($AQ13,$AQ$3:$AS$15,3,0)</f>
        <v>Nuno Noronha (Tires)</v>
      </c>
      <c r="G117" s="39"/>
      <c r="H117" s="30" t="s">
        <v>57</v>
      </c>
      <c r="I117" s="39"/>
      <c r="J117" s="30" t="str">
        <f>VLOOKUP($AQ7,$AQ$3:$AS$15,3,0)</f>
        <v>Norberto Miguel (Livorno)</v>
      </c>
      <c r="K117" s="29" t="str">
        <f t="shared" si="56"/>
        <v xml:space="preserve"> </v>
      </c>
      <c r="L117" s="30" t="str">
        <f>VLOOKUP($AT12,$AT$3:$AV$15,3,0)</f>
        <v>João Matias (CDOM)</v>
      </c>
      <c r="M117" s="58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</row>
    <row r="118" spans="1:48" ht="15.75" customHeight="1" x14ac:dyDescent="0.35">
      <c r="A118" s="7"/>
      <c r="B118" s="44"/>
      <c r="C118" s="44"/>
      <c r="D118" s="44"/>
      <c r="E118" s="1"/>
      <c r="F118" s="1"/>
      <c r="G118" s="1"/>
      <c r="H118" s="1"/>
      <c r="I118" s="1"/>
      <c r="J118" s="1"/>
      <c r="K118" s="1"/>
      <c r="L118" s="45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</row>
    <row r="119" spans="1:48" ht="15.75" customHeight="1" x14ac:dyDescent="0.35">
      <c r="A119" s="7"/>
      <c r="B119" s="44"/>
      <c r="C119" s="44"/>
      <c r="D119" s="44"/>
      <c r="E119" s="1"/>
      <c r="F119" s="1"/>
      <c r="G119" s="1"/>
      <c r="H119" s="1"/>
      <c r="I119" s="1"/>
      <c r="J119" s="1"/>
      <c r="K119" s="1"/>
      <c r="L119" s="45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</row>
    <row r="120" spans="1:48" ht="15.75" customHeight="1" x14ac:dyDescent="0.35">
      <c r="A120" s="7"/>
      <c r="B120" s="44"/>
      <c r="C120" s="44"/>
      <c r="D120" s="44"/>
      <c r="E120" s="1"/>
      <c r="F120" s="1"/>
      <c r="G120" s="1"/>
      <c r="H120" s="1"/>
      <c r="I120" s="1"/>
      <c r="J120" s="1"/>
      <c r="K120" s="1"/>
      <c r="L120" s="44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</row>
    <row r="121" spans="1:48" ht="15.75" customHeight="1" x14ac:dyDescent="0.35">
      <c r="A121" s="7"/>
      <c r="B121" s="30" t="s">
        <v>33</v>
      </c>
      <c r="C121" s="30" t="s">
        <v>34</v>
      </c>
      <c r="D121" s="30" t="s">
        <v>35</v>
      </c>
      <c r="E121" s="49" t="s">
        <v>36</v>
      </c>
      <c r="F121" s="1"/>
      <c r="G121" s="1"/>
      <c r="H121" s="1"/>
      <c r="I121" s="1"/>
      <c r="J121" s="1"/>
      <c r="K121" s="49" t="s">
        <v>36</v>
      </c>
      <c r="L121" s="44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</row>
    <row r="122" spans="1:48" ht="15.75" customHeight="1" x14ac:dyDescent="0.35">
      <c r="A122" s="7"/>
      <c r="B122" s="96" t="s">
        <v>87</v>
      </c>
      <c r="C122" s="94"/>
      <c r="D122" s="94"/>
      <c r="E122" s="94"/>
      <c r="F122" s="94"/>
      <c r="G122" s="94"/>
      <c r="H122" s="94"/>
      <c r="I122" s="94"/>
      <c r="J122" s="94"/>
      <c r="K122" s="49"/>
      <c r="L122" s="30" t="s">
        <v>38</v>
      </c>
      <c r="M122" s="12" t="s">
        <v>38</v>
      </c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</row>
    <row r="123" spans="1:48" ht="15.75" customHeight="1" x14ac:dyDescent="0.35">
      <c r="A123" s="7"/>
      <c r="B123" s="24">
        <v>45388</v>
      </c>
      <c r="C123" s="37">
        <v>0.4513888888888889</v>
      </c>
      <c r="D123" s="25" t="s">
        <v>56</v>
      </c>
      <c r="E123" s="38" t="str">
        <f t="shared" ref="E123:E125" si="57">IF(ISNUMBER(G123),IF(G123&gt;I123,3,IF(G123=I123,1,0))," ")</f>
        <v xml:space="preserve"> </v>
      </c>
      <c r="F123" s="30" t="str">
        <f>VLOOKUP($AQ6,$AQ$3:$AS$15,3,0)</f>
        <v>Sergio Ramos (B.Tigers)</v>
      </c>
      <c r="G123" s="39"/>
      <c r="H123" s="30" t="s">
        <v>57</v>
      </c>
      <c r="I123" s="39"/>
      <c r="J123" s="40" t="str">
        <f>VLOOKUP($AQ9,$AQ$3:$AS$15,3,0)</f>
        <v>José Santos (CFB)</v>
      </c>
      <c r="K123" s="38" t="str">
        <f t="shared" ref="K123:K125" si="58">IF(ISNUMBER(G123),IF(I123&gt;G123,3,IF(I123=G123,1,0))," ")</f>
        <v xml:space="preserve"> </v>
      </c>
      <c r="L123" s="30" t="str">
        <f>VLOOKUP($AT8,$AT$3:$AV$15,3,0)</f>
        <v>Rui Varela (SCP)</v>
      </c>
      <c r="M123" s="58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</row>
    <row r="124" spans="1:48" ht="15.75" customHeight="1" x14ac:dyDescent="0.35">
      <c r="A124" s="7"/>
      <c r="B124" s="24">
        <v>45388</v>
      </c>
      <c r="C124" s="37">
        <v>0.4513888888888889</v>
      </c>
      <c r="D124" s="37" t="s">
        <v>59</v>
      </c>
      <c r="E124" s="38" t="str">
        <f t="shared" si="57"/>
        <v xml:space="preserve"> </v>
      </c>
      <c r="F124" s="30" t="str">
        <f>VLOOKUP($AQ11,$AQ$3:$AS$15,3,0)</f>
        <v>Miguel Faria (SCP)</v>
      </c>
      <c r="G124" s="39"/>
      <c r="H124" s="30" t="s">
        <v>57</v>
      </c>
      <c r="I124" s="39"/>
      <c r="J124" s="40" t="str">
        <f>VLOOKUP($AQ12,$AQ$3:$AS$15,3,0)</f>
        <v>Luís Abreu (CFB)</v>
      </c>
      <c r="K124" s="38" t="str">
        <f t="shared" si="58"/>
        <v xml:space="preserve"> </v>
      </c>
      <c r="L124" s="30" t="str">
        <f>VLOOKUP($AT6,$AT$3:$AV$15,3,0)</f>
        <v>Nuno Henriques (CFB)</v>
      </c>
      <c r="M124" s="58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</row>
    <row r="125" spans="1:48" ht="15.75" customHeight="1" x14ac:dyDescent="0.35">
      <c r="A125" s="7"/>
      <c r="B125" s="24">
        <v>45388</v>
      </c>
      <c r="C125" s="37">
        <v>0.4513888888888889</v>
      </c>
      <c r="D125" s="37" t="s">
        <v>61</v>
      </c>
      <c r="E125" s="38" t="str">
        <f t="shared" si="57"/>
        <v xml:space="preserve"> </v>
      </c>
      <c r="F125" s="30" t="str">
        <f>VLOOKUP($AQ7,$AQ$3:$AS$15,3,0)</f>
        <v>Norberto Miguel (Livorno)</v>
      </c>
      <c r="G125" s="39"/>
      <c r="H125" s="30" t="s">
        <v>57</v>
      </c>
      <c r="I125" s="39"/>
      <c r="J125" s="30" t="str">
        <f>VLOOKUP($AQ5,$AQ$3:$AS$15,3,0)</f>
        <v>Ricardo José (Issy)</v>
      </c>
      <c r="K125" s="38" t="str">
        <f t="shared" si="58"/>
        <v xml:space="preserve"> </v>
      </c>
      <c r="L125" s="30" t="str">
        <f>VLOOKUP($AT5,$AT$3:$AV$15,3,0)</f>
        <v>Luís Abreu (Tires)</v>
      </c>
      <c r="M125" s="58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</row>
    <row r="126" spans="1:48" ht="15.75" customHeight="1" x14ac:dyDescent="0.35">
      <c r="A126" s="7"/>
      <c r="B126" s="44"/>
      <c r="C126" s="44"/>
      <c r="D126" s="44"/>
      <c r="E126" s="1"/>
      <c r="F126" s="1"/>
      <c r="G126" s="1"/>
      <c r="H126" s="1"/>
      <c r="I126" s="1"/>
      <c r="J126" s="1"/>
      <c r="K126" s="1"/>
      <c r="L126" s="45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</row>
    <row r="127" spans="1:48" ht="15.75" customHeight="1" x14ac:dyDescent="0.35">
      <c r="A127" s="7"/>
      <c r="B127" s="44"/>
      <c r="C127" s="44"/>
      <c r="D127" s="44"/>
      <c r="E127" s="1"/>
      <c r="F127" s="1"/>
      <c r="G127" s="1"/>
      <c r="H127" s="1"/>
      <c r="I127" s="1"/>
      <c r="J127" s="1"/>
      <c r="K127" s="1"/>
      <c r="L127" s="45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</row>
    <row r="128" spans="1:48" ht="15.75" customHeight="1" x14ac:dyDescent="0.35">
      <c r="A128" s="7"/>
      <c r="B128" s="44"/>
      <c r="C128" s="44"/>
      <c r="D128" s="44"/>
      <c r="E128" s="1"/>
      <c r="F128" s="1"/>
      <c r="G128" s="1"/>
      <c r="H128" s="1"/>
      <c r="I128" s="1"/>
      <c r="J128" s="1"/>
      <c r="K128" s="1"/>
      <c r="L128" s="45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</row>
    <row r="129" spans="1:48" ht="15.75" customHeight="1" x14ac:dyDescent="0.35">
      <c r="A129" s="7"/>
      <c r="B129" s="30" t="s">
        <v>33</v>
      </c>
      <c r="C129" s="30" t="s">
        <v>34</v>
      </c>
      <c r="D129" s="30" t="s">
        <v>35</v>
      </c>
      <c r="E129" s="49" t="s">
        <v>36</v>
      </c>
      <c r="F129" s="1"/>
      <c r="G129" s="1"/>
      <c r="H129" s="1"/>
      <c r="I129" s="1"/>
      <c r="J129" s="1"/>
      <c r="K129" s="49" t="s">
        <v>36</v>
      </c>
      <c r="L129" s="44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</row>
    <row r="130" spans="1:48" ht="15.75" customHeight="1" x14ac:dyDescent="0.35">
      <c r="A130" s="7"/>
      <c r="B130" s="96" t="s">
        <v>88</v>
      </c>
      <c r="C130" s="94"/>
      <c r="D130" s="94"/>
      <c r="E130" s="94"/>
      <c r="F130" s="94"/>
      <c r="G130" s="94"/>
      <c r="H130" s="94"/>
      <c r="I130" s="94"/>
      <c r="J130" s="94"/>
      <c r="K130" s="49"/>
      <c r="L130" s="30" t="s">
        <v>38</v>
      </c>
      <c r="M130" s="12" t="s">
        <v>38</v>
      </c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</row>
    <row r="131" spans="1:48" ht="15.75" customHeight="1" x14ac:dyDescent="0.35">
      <c r="A131" s="7"/>
      <c r="B131" s="24">
        <v>45388</v>
      </c>
      <c r="C131" s="37">
        <v>0.4861111111111111</v>
      </c>
      <c r="D131" s="25" t="s">
        <v>56</v>
      </c>
      <c r="E131" s="38" t="str">
        <f t="shared" ref="E131:E133" si="59">IF(ISNUMBER(G131),IF(G131&gt;I131,3,IF(G131=I131,1,0))," ")</f>
        <v xml:space="preserve"> </v>
      </c>
      <c r="F131" s="30" t="str">
        <f>VLOOKUP($AQ13,$AQ$3:$AS$15,3,0)</f>
        <v>Nuno Noronha (Tires)</v>
      </c>
      <c r="G131" s="39"/>
      <c r="H131" s="30" t="s">
        <v>57</v>
      </c>
      <c r="I131" s="39"/>
      <c r="J131" s="40" t="str">
        <f>VLOOKUP($AQ8,$AQ$3:$AS$15,3,0)</f>
        <v>Manuel Santos (Livorno)</v>
      </c>
      <c r="K131" s="38" t="str">
        <f t="shared" ref="K131:K133" si="60">IF(ISNUMBER(G131),IF(I131&gt;G131,3,IF(I131=G131,1,0))," ")</f>
        <v xml:space="preserve"> </v>
      </c>
      <c r="L131" s="30" t="str">
        <f>VLOOKUP($AT7,$AT$3:$AV$15,3,0)</f>
        <v>Nuno Afonso (SCP)</v>
      </c>
      <c r="M131" s="58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</row>
    <row r="132" spans="1:48" ht="15.75" customHeight="1" x14ac:dyDescent="0.35">
      <c r="A132" s="7"/>
      <c r="B132" s="24">
        <v>45388</v>
      </c>
      <c r="C132" s="37">
        <v>0.4861111111111111</v>
      </c>
      <c r="D132" s="37" t="s">
        <v>59</v>
      </c>
      <c r="E132" s="38" t="str">
        <f t="shared" si="59"/>
        <v xml:space="preserve"> </v>
      </c>
      <c r="F132" s="30" t="str">
        <f>VLOOKUP($AQ6,$AQ$3:$AS$15,3,0)</f>
        <v>Sergio Ramos (B.Tigers)</v>
      </c>
      <c r="G132" s="39"/>
      <c r="H132" s="30" t="s">
        <v>57</v>
      </c>
      <c r="I132" s="39"/>
      <c r="J132" s="40" t="str">
        <f>VLOOKUP($AQ10,$AQ$3:$AS$15,3,0)</f>
        <v>Paulo Laranjeira (SCP)</v>
      </c>
      <c r="K132" s="38" t="str">
        <f t="shared" si="60"/>
        <v xml:space="preserve"> </v>
      </c>
      <c r="L132" s="30" t="str">
        <f>VLOOKUP($AT9,$AT$3:$AV$15,3,0)</f>
        <v>Rui Varela (Tires)</v>
      </c>
      <c r="M132" s="58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</row>
    <row r="133" spans="1:48" ht="15.75" customHeight="1" x14ac:dyDescent="0.35">
      <c r="A133" s="7"/>
      <c r="B133" s="24">
        <v>45388</v>
      </c>
      <c r="C133" s="37">
        <v>0.4861111111111111</v>
      </c>
      <c r="D133" s="37" t="s">
        <v>61</v>
      </c>
      <c r="E133" s="38" t="str">
        <f t="shared" si="59"/>
        <v xml:space="preserve"> </v>
      </c>
      <c r="F133" s="30" t="str">
        <f>VLOOKUP($AQ11,$AQ$3:$AS$15,3,0)</f>
        <v>Miguel Faria (SCP)</v>
      </c>
      <c r="G133" s="39"/>
      <c r="H133" s="30" t="s">
        <v>57</v>
      </c>
      <c r="I133" s="39"/>
      <c r="J133" s="40" t="str">
        <f>VLOOKUP($AQ9,$AQ$3:$AS$15,3,0)</f>
        <v>José Santos (CFB)</v>
      </c>
      <c r="K133" s="38" t="str">
        <f t="shared" si="60"/>
        <v xml:space="preserve"> </v>
      </c>
      <c r="L133" s="30" t="str">
        <f>VLOOKUP($AT8,$AT$3:$AV$15,3,0)</f>
        <v>Rui Varela (SCP)</v>
      </c>
      <c r="M133" s="58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</row>
    <row r="134" spans="1:48" ht="15.75" customHeight="1" x14ac:dyDescent="0.35">
      <c r="A134" s="7"/>
      <c r="B134" s="44"/>
      <c r="C134" s="44"/>
      <c r="D134" s="44"/>
      <c r="E134" s="1"/>
      <c r="F134" s="1"/>
      <c r="G134" s="1"/>
      <c r="H134" s="1"/>
      <c r="I134" s="1"/>
      <c r="J134" s="1"/>
      <c r="K134" s="1"/>
      <c r="L134" s="45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</row>
    <row r="135" spans="1:48" ht="15.75" customHeight="1" x14ac:dyDescent="0.35">
      <c r="A135" s="7"/>
      <c r="B135" s="44"/>
      <c r="C135" s="44"/>
      <c r="D135" s="44"/>
      <c r="E135" s="1"/>
      <c r="F135" s="1"/>
      <c r="G135" s="1"/>
      <c r="H135" s="1"/>
      <c r="I135" s="1"/>
      <c r="J135" s="1"/>
      <c r="K135" s="1"/>
      <c r="L135" s="45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</row>
    <row r="136" spans="1:48" ht="15.75" customHeight="1" x14ac:dyDescent="0.35">
      <c r="A136" s="7"/>
      <c r="B136" s="44"/>
      <c r="C136" s="44"/>
      <c r="D136" s="44"/>
      <c r="E136" s="1"/>
      <c r="F136" s="1"/>
      <c r="G136" s="1"/>
      <c r="H136" s="1"/>
      <c r="I136" s="1"/>
      <c r="J136" s="1"/>
      <c r="K136" s="1"/>
      <c r="L136" s="45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</row>
    <row r="137" spans="1:48" ht="15.75" customHeight="1" x14ac:dyDescent="0.35">
      <c r="A137" s="7"/>
      <c r="B137" s="30" t="s">
        <v>33</v>
      </c>
      <c r="C137" s="30" t="s">
        <v>34</v>
      </c>
      <c r="D137" s="30" t="s">
        <v>35</v>
      </c>
      <c r="E137" s="49" t="s">
        <v>36</v>
      </c>
      <c r="F137" s="1"/>
      <c r="G137" s="1"/>
      <c r="H137" s="1"/>
      <c r="I137" s="1"/>
      <c r="J137" s="1"/>
      <c r="K137" s="49" t="s">
        <v>36</v>
      </c>
      <c r="L137" s="45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</row>
    <row r="138" spans="1:48" ht="15.75" customHeight="1" x14ac:dyDescent="0.35">
      <c r="A138" s="7"/>
      <c r="B138" s="96" t="s">
        <v>89</v>
      </c>
      <c r="C138" s="94"/>
      <c r="D138" s="94"/>
      <c r="E138" s="94"/>
      <c r="F138" s="94"/>
      <c r="G138" s="94"/>
      <c r="H138" s="94"/>
      <c r="I138" s="94"/>
      <c r="J138" s="94"/>
      <c r="K138" s="49"/>
      <c r="L138" s="30" t="s">
        <v>38</v>
      </c>
      <c r="M138" s="12" t="s">
        <v>38</v>
      </c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</row>
    <row r="139" spans="1:48" ht="15.75" customHeight="1" x14ac:dyDescent="0.35">
      <c r="A139" s="7"/>
      <c r="B139" s="24">
        <v>45388</v>
      </c>
      <c r="C139" s="37">
        <v>0.52083333333333337</v>
      </c>
      <c r="D139" s="25" t="s">
        <v>56</v>
      </c>
      <c r="E139" s="38" t="str">
        <f t="shared" ref="E139:E141" si="61">IF(ISNUMBER(G139),IF(G139&gt;I139,3,IF(G139=I139,1,0))," ")</f>
        <v xml:space="preserve"> </v>
      </c>
      <c r="F139" s="30" t="str">
        <f>VLOOKUP($AQ12,$AQ$3:$AS$15,3,0)</f>
        <v>Luís Abreu (CFB)</v>
      </c>
      <c r="G139" s="39"/>
      <c r="H139" s="30" t="s">
        <v>57</v>
      </c>
      <c r="I139" s="39"/>
      <c r="J139" s="40" t="str">
        <f>VLOOKUP($AQ10,$AQ$3:$AS$15,3,0)</f>
        <v>Paulo Laranjeira (SCP)</v>
      </c>
      <c r="K139" s="38" t="str">
        <f t="shared" ref="K139:K141" si="62">IF(ISNUMBER(G139),IF(I139&gt;G139,3,IF(I139=G139,1,0))," ")</f>
        <v xml:space="preserve"> </v>
      </c>
      <c r="L139" s="30" t="str">
        <f>VLOOKUP($AT11,$AT$3:$AV$15,3,0)</f>
        <v>Rui Varela (Tires)</v>
      </c>
      <c r="M139" s="58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</row>
    <row r="140" spans="1:48" ht="15.75" customHeight="1" x14ac:dyDescent="0.35">
      <c r="A140" s="7"/>
      <c r="B140" s="24">
        <v>45388</v>
      </c>
      <c r="C140" s="37">
        <v>0.52083333333333337</v>
      </c>
      <c r="D140" s="37" t="s">
        <v>59</v>
      </c>
      <c r="E140" s="38" t="str">
        <f t="shared" si="61"/>
        <v xml:space="preserve"> </v>
      </c>
      <c r="F140" s="30" t="str">
        <f>VLOOKUP($AQ9,$AQ$3:$AS$15,3,0)</f>
        <v>José Santos (CFB)</v>
      </c>
      <c r="G140" s="39"/>
      <c r="H140" s="30" t="s">
        <v>57</v>
      </c>
      <c r="I140" s="39"/>
      <c r="J140" s="30" t="str">
        <f t="shared" ref="J140:J141" si="63">VLOOKUP($AQ7,$AQ$3:$AS$15,3,0)</f>
        <v>Norberto Miguel (Livorno)</v>
      </c>
      <c r="K140" s="38" t="str">
        <f t="shared" si="62"/>
        <v xml:space="preserve"> </v>
      </c>
      <c r="L140" s="30" t="str">
        <f>VLOOKUP($AT7,$AT$3:$AV$15,3,0)</f>
        <v>Nuno Afonso (SCP)</v>
      </c>
      <c r="M140" s="58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</row>
    <row r="141" spans="1:48" ht="15.75" customHeight="1" x14ac:dyDescent="0.35">
      <c r="A141" s="7"/>
      <c r="B141" s="24">
        <v>45388</v>
      </c>
      <c r="C141" s="37">
        <v>0.52083333333333337</v>
      </c>
      <c r="D141" s="37" t="s">
        <v>61</v>
      </c>
      <c r="E141" s="38" t="str">
        <f t="shared" si="61"/>
        <v xml:space="preserve"> </v>
      </c>
      <c r="F141" s="30" t="str">
        <f>VLOOKUP($AQ6,$AQ$3:$AS$15,3,0)</f>
        <v>Sergio Ramos (B.Tigers)</v>
      </c>
      <c r="G141" s="39"/>
      <c r="H141" s="30" t="s">
        <v>57</v>
      </c>
      <c r="I141" s="39"/>
      <c r="J141" s="30" t="str">
        <f t="shared" si="63"/>
        <v>Manuel Santos (Livorno)</v>
      </c>
      <c r="K141" s="38" t="str">
        <f t="shared" si="62"/>
        <v xml:space="preserve"> </v>
      </c>
      <c r="L141" s="30" t="str">
        <f>VLOOKUP($AT9,$AT$3:$AV$15,3,0)</f>
        <v>Rui Varela (Tires)</v>
      </c>
      <c r="M141" s="58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</row>
    <row r="142" spans="1:48" ht="15.75" customHeight="1" x14ac:dyDescent="0.35">
      <c r="A142" s="7"/>
      <c r="B142" s="44"/>
      <c r="C142" s="44"/>
      <c r="D142" s="44"/>
      <c r="E142" s="1"/>
      <c r="F142" s="1"/>
      <c r="G142" s="1"/>
      <c r="H142" s="1"/>
      <c r="I142" s="1"/>
      <c r="J142" s="1"/>
      <c r="K142" s="1"/>
      <c r="L142" s="44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</row>
    <row r="143" spans="1:48" ht="15.75" customHeight="1" x14ac:dyDescent="0.35">
      <c r="A143" s="7"/>
      <c r="B143" s="44"/>
      <c r="C143" s="44"/>
      <c r="D143" s="44"/>
      <c r="E143" s="1"/>
      <c r="F143" s="1"/>
      <c r="G143" s="1"/>
      <c r="H143" s="1"/>
      <c r="I143" s="1"/>
      <c r="J143" s="1"/>
      <c r="K143" s="1"/>
      <c r="L143" s="45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</row>
    <row r="144" spans="1:48" ht="15.75" customHeight="1" x14ac:dyDescent="0.35">
      <c r="A144" s="7"/>
      <c r="B144" s="44"/>
      <c r="C144" s="44"/>
      <c r="D144" s="44"/>
      <c r="E144" s="1"/>
      <c r="F144" s="1"/>
      <c r="G144" s="1"/>
      <c r="H144" s="1"/>
      <c r="I144" s="1"/>
      <c r="J144" s="1"/>
      <c r="K144" s="1"/>
      <c r="L144" s="45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</row>
    <row r="145" spans="1:48" ht="15.75" customHeight="1" x14ac:dyDescent="0.35">
      <c r="A145" s="7"/>
      <c r="B145" s="30" t="s">
        <v>33</v>
      </c>
      <c r="C145" s="30" t="s">
        <v>34</v>
      </c>
      <c r="D145" s="30" t="s">
        <v>35</v>
      </c>
      <c r="E145" s="49" t="s">
        <v>36</v>
      </c>
      <c r="F145" s="1"/>
      <c r="G145" s="1"/>
      <c r="H145" s="1"/>
      <c r="I145" s="1"/>
      <c r="J145" s="1"/>
      <c r="K145" s="49" t="s">
        <v>36</v>
      </c>
      <c r="L145" s="45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</row>
    <row r="146" spans="1:48" ht="15.75" customHeight="1" x14ac:dyDescent="0.35">
      <c r="A146" s="7"/>
      <c r="B146" s="96" t="s">
        <v>90</v>
      </c>
      <c r="C146" s="94"/>
      <c r="D146" s="94"/>
      <c r="E146" s="94"/>
      <c r="F146" s="94"/>
      <c r="G146" s="94"/>
      <c r="H146" s="94"/>
      <c r="I146" s="94"/>
      <c r="J146" s="94"/>
      <c r="K146" s="49"/>
      <c r="L146" s="30" t="s">
        <v>38</v>
      </c>
      <c r="M146" s="12" t="s">
        <v>38</v>
      </c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</row>
    <row r="147" spans="1:48" ht="15.75" customHeight="1" x14ac:dyDescent="0.35">
      <c r="A147" s="7"/>
      <c r="B147" s="24">
        <v>45388</v>
      </c>
      <c r="C147" s="37">
        <v>0.58333333333333337</v>
      </c>
      <c r="D147" s="25" t="s">
        <v>56</v>
      </c>
      <c r="E147" s="38" t="str">
        <f t="shared" ref="E147:E149" si="64">IF(ISNUMBER(G147),IF(G147&gt;I147,3,IF(G147=I147,1,0))," ")</f>
        <v xml:space="preserve"> </v>
      </c>
      <c r="F147" s="30" t="str">
        <f>VLOOKUP($AQ11,$AQ$3:$AS$15,3,0)</f>
        <v>Miguel Faria (SCP)</v>
      </c>
      <c r="G147" s="39"/>
      <c r="H147" s="30" t="s">
        <v>57</v>
      </c>
      <c r="I147" s="39"/>
      <c r="J147" s="30" t="str">
        <f>VLOOKUP($AQ13,$AQ$3:$AS$15,3,0)</f>
        <v>Nuno Noronha (Tires)</v>
      </c>
      <c r="K147" s="38" t="str">
        <f t="shared" ref="K147:K149" si="65">IF(ISNUMBER(G147),IF(I147&gt;G147,3,IF(I147=G147,1,0))," ")</f>
        <v xml:space="preserve"> </v>
      </c>
      <c r="L147" s="30" t="str">
        <f>VLOOKUP($AT10,$AT$3:$AV$15,3,0)</f>
        <v>Miguel Castro (CFS)</v>
      </c>
      <c r="M147" s="58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</row>
    <row r="148" spans="1:48" ht="15.75" customHeight="1" x14ac:dyDescent="0.35">
      <c r="A148" s="7"/>
      <c r="B148" s="24">
        <v>45388</v>
      </c>
      <c r="C148" s="37">
        <v>0.58333333333333337</v>
      </c>
      <c r="D148" s="37" t="s">
        <v>59</v>
      </c>
      <c r="E148" s="38" t="str">
        <f t="shared" si="64"/>
        <v xml:space="preserve"> </v>
      </c>
      <c r="F148" s="30" t="str">
        <f>VLOOKUP($AQ10,$AQ$3:$AS$15,3,0)</f>
        <v>Paulo Laranjeira (SCP)</v>
      </c>
      <c r="G148" s="39"/>
      <c r="H148" s="30" t="s">
        <v>57</v>
      </c>
      <c r="I148" s="39"/>
      <c r="J148" s="40" t="str">
        <f>VLOOKUP($AQ5,$AQ$3:$AS$15,3,0)</f>
        <v>Ricardo José (Issy)</v>
      </c>
      <c r="K148" s="38" t="str">
        <f t="shared" si="65"/>
        <v xml:space="preserve"> </v>
      </c>
      <c r="L148" s="30" t="str">
        <f t="shared" ref="L148:L149" si="66">VLOOKUP($AT5,$AT$3:$AV$15,3,0)</f>
        <v>Luís Abreu (Tires)</v>
      </c>
      <c r="M148" s="58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</row>
    <row r="149" spans="1:48" ht="15.75" customHeight="1" x14ac:dyDescent="0.35">
      <c r="A149" s="7"/>
      <c r="B149" s="24">
        <v>45388</v>
      </c>
      <c r="C149" s="37">
        <v>0.58333333333333337</v>
      </c>
      <c r="D149" s="37" t="s">
        <v>61</v>
      </c>
      <c r="E149" s="38" t="str">
        <f t="shared" si="64"/>
        <v xml:space="preserve"> </v>
      </c>
      <c r="F149" s="30" t="str">
        <f>VLOOKUP($AQ9,$AQ$3:$AS$15,3,0)</f>
        <v>José Santos (CFB)</v>
      </c>
      <c r="G149" s="39"/>
      <c r="H149" s="30" t="s">
        <v>57</v>
      </c>
      <c r="I149" s="39"/>
      <c r="J149" s="40" t="str">
        <f>VLOOKUP($AQ8,$AQ$3:$AS$15,3,0)</f>
        <v>Manuel Santos (Livorno)</v>
      </c>
      <c r="K149" s="38" t="str">
        <f t="shared" si="65"/>
        <v xml:space="preserve"> </v>
      </c>
      <c r="L149" s="30" t="str">
        <f t="shared" si="66"/>
        <v>Nuno Henriques (CFB)</v>
      </c>
      <c r="M149" s="58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</row>
    <row r="150" spans="1:48" ht="15.75" customHeight="1" x14ac:dyDescent="0.35">
      <c r="A150" s="7"/>
      <c r="B150" s="44"/>
      <c r="C150" s="44"/>
      <c r="D150" s="44"/>
      <c r="E150" s="1"/>
      <c r="F150" s="1"/>
      <c r="G150" s="1"/>
      <c r="H150" s="1"/>
      <c r="I150" s="1"/>
      <c r="J150" s="1"/>
      <c r="K150" s="1"/>
      <c r="L150" s="44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</row>
    <row r="151" spans="1:48" ht="15.75" customHeight="1" x14ac:dyDescent="0.35">
      <c r="A151" s="7"/>
      <c r="B151" s="44"/>
      <c r="C151" s="44"/>
      <c r="D151" s="44"/>
      <c r="E151" s="1"/>
      <c r="F151" s="1"/>
      <c r="G151" s="1"/>
      <c r="H151" s="1"/>
      <c r="I151" s="1"/>
      <c r="J151" s="1"/>
      <c r="K151" s="1"/>
      <c r="L151" s="44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</row>
    <row r="152" spans="1:48" ht="15.75" customHeight="1" x14ac:dyDescent="0.35">
      <c r="A152" s="7"/>
      <c r="B152" s="44"/>
      <c r="C152" s="44"/>
      <c r="D152" s="44"/>
      <c r="E152" s="1"/>
      <c r="F152" s="1"/>
      <c r="G152" s="1"/>
      <c r="H152" s="1"/>
      <c r="I152" s="1"/>
      <c r="J152" s="1"/>
      <c r="K152" s="1"/>
      <c r="L152" s="45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</row>
    <row r="153" spans="1:48" ht="15.75" customHeight="1" x14ac:dyDescent="0.35">
      <c r="A153" s="7"/>
      <c r="B153" s="30" t="s">
        <v>33</v>
      </c>
      <c r="C153" s="30" t="s">
        <v>34</v>
      </c>
      <c r="D153" s="30" t="s">
        <v>35</v>
      </c>
      <c r="E153" s="49" t="s">
        <v>36</v>
      </c>
      <c r="F153" s="1"/>
      <c r="G153" s="1"/>
      <c r="H153" s="1"/>
      <c r="I153" s="1"/>
      <c r="J153" s="1"/>
      <c r="K153" s="49" t="s">
        <v>36</v>
      </c>
      <c r="L153" s="45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</row>
    <row r="154" spans="1:48" ht="15.75" customHeight="1" x14ac:dyDescent="0.35">
      <c r="A154" s="7"/>
      <c r="B154" s="96" t="s">
        <v>91</v>
      </c>
      <c r="C154" s="94"/>
      <c r="D154" s="94"/>
      <c r="E154" s="94"/>
      <c r="F154" s="94"/>
      <c r="G154" s="94"/>
      <c r="H154" s="94"/>
      <c r="I154" s="94"/>
      <c r="J154" s="94"/>
      <c r="K154" s="49"/>
      <c r="L154" s="30" t="s">
        <v>38</v>
      </c>
      <c r="M154" s="12" t="s">
        <v>38</v>
      </c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</row>
    <row r="155" spans="1:48" ht="15.75" customHeight="1" x14ac:dyDescent="0.35">
      <c r="A155" s="7"/>
      <c r="B155" s="24">
        <v>45388</v>
      </c>
      <c r="C155" s="37">
        <v>0.61805555555555558</v>
      </c>
      <c r="D155" s="25" t="s">
        <v>56</v>
      </c>
      <c r="E155" s="38" t="str">
        <f t="shared" ref="E155:E157" si="67">IF(ISNUMBER(G155),IF(G155&gt;I155,3,IF(G155=I155,1,0))," ")</f>
        <v xml:space="preserve"> </v>
      </c>
      <c r="F155" s="30" t="str">
        <f t="shared" ref="F155:F156" si="68">VLOOKUP($AQ11,$AQ$3:$AS$15,3,0)</f>
        <v>Miguel Faria (SCP)</v>
      </c>
      <c r="G155" s="39"/>
      <c r="H155" s="30" t="s">
        <v>57</v>
      </c>
      <c r="I155" s="39"/>
      <c r="J155" s="40" t="str">
        <f>VLOOKUP($AQ6,$AQ$3:$AS$15,3,0)</f>
        <v>Sergio Ramos (B.Tigers)</v>
      </c>
      <c r="K155" s="38" t="str">
        <f t="shared" ref="K155:K157" si="69">IF(ISNUMBER(G155),IF(I155&gt;G155,3,IF(I155=G155,1,0))," ")</f>
        <v xml:space="preserve"> </v>
      </c>
      <c r="L155" s="30" t="str">
        <f>VLOOKUP($AT10,$AT$3:$AV$15,3,0)</f>
        <v>Miguel Castro (CFS)</v>
      </c>
      <c r="M155" s="58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</row>
    <row r="156" spans="1:48" ht="15.75" customHeight="1" x14ac:dyDescent="0.35">
      <c r="A156" s="7"/>
      <c r="B156" s="24">
        <v>45388</v>
      </c>
      <c r="C156" s="37">
        <v>0.61805555555555558</v>
      </c>
      <c r="D156" s="37" t="s">
        <v>59</v>
      </c>
      <c r="E156" s="38" t="str">
        <f t="shared" si="67"/>
        <v xml:space="preserve"> </v>
      </c>
      <c r="F156" s="30" t="str">
        <f t="shared" si="68"/>
        <v>Luís Abreu (CFB)</v>
      </c>
      <c r="G156" s="39"/>
      <c r="H156" s="30" t="s">
        <v>57</v>
      </c>
      <c r="I156" s="39"/>
      <c r="J156" s="40" t="str">
        <f>VLOOKUP($AQ13,$AQ$3:$AS$15,3,0)</f>
        <v>Nuno Noronha (Tires)</v>
      </c>
      <c r="K156" s="38" t="str">
        <f t="shared" si="69"/>
        <v xml:space="preserve"> </v>
      </c>
      <c r="L156" s="30" t="str">
        <f>VLOOKUP($AT12,$AT$3:$AV$15,3,0)</f>
        <v>João Matias (CDOM)</v>
      </c>
      <c r="M156" s="58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</row>
    <row r="157" spans="1:48" ht="15.75" customHeight="1" x14ac:dyDescent="0.35">
      <c r="A157" s="7"/>
      <c r="B157" s="24">
        <v>45388</v>
      </c>
      <c r="C157" s="37">
        <v>0.61805555555555558</v>
      </c>
      <c r="D157" s="37" t="s">
        <v>61</v>
      </c>
      <c r="E157" s="38" t="str">
        <f t="shared" si="67"/>
        <v xml:space="preserve"> </v>
      </c>
      <c r="F157" s="30" t="str">
        <f>VLOOKUP($AQ9,$AQ$3:$AS$15,3,0)</f>
        <v>José Santos (CFB)</v>
      </c>
      <c r="G157" s="39"/>
      <c r="H157" s="30" t="s">
        <v>57</v>
      </c>
      <c r="I157" s="39"/>
      <c r="J157" s="40" t="str">
        <f>VLOOKUP($AQ10,$AQ$3:$AS$15,3,0)</f>
        <v>Paulo Laranjeira (SCP)</v>
      </c>
      <c r="K157" s="38" t="str">
        <f t="shared" si="69"/>
        <v xml:space="preserve"> </v>
      </c>
      <c r="L157" s="30" t="str">
        <f>VLOOKUP($AT8,$AT$3:$AV$15,3,0)</f>
        <v>Rui Varela (SCP)</v>
      </c>
      <c r="M157" s="58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</row>
    <row r="158" spans="1:48" ht="15.75" customHeight="1" x14ac:dyDescent="0.35">
      <c r="A158" s="7"/>
      <c r="B158" s="44"/>
      <c r="C158" s="44"/>
      <c r="D158" s="44"/>
      <c r="E158" s="1"/>
      <c r="F158" s="1"/>
      <c r="G158" s="1"/>
      <c r="H158" s="1"/>
      <c r="I158" s="1"/>
      <c r="J158" s="1"/>
      <c r="K158" s="1"/>
      <c r="L158" s="44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</row>
    <row r="159" spans="1:48" ht="15.75" customHeight="1" x14ac:dyDescent="0.35">
      <c r="A159" s="7"/>
      <c r="B159" s="44"/>
      <c r="C159" s="44"/>
      <c r="D159" s="44"/>
      <c r="E159" s="1"/>
      <c r="F159" s="1"/>
      <c r="G159" s="1"/>
      <c r="H159" s="1"/>
      <c r="I159" s="1"/>
      <c r="J159" s="1"/>
      <c r="K159" s="1"/>
      <c r="L159" s="44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</row>
    <row r="160" spans="1:48" ht="15.75" customHeight="1" x14ac:dyDescent="0.35">
      <c r="A160" s="7"/>
      <c r="B160" s="44"/>
      <c r="C160" s="44"/>
      <c r="D160" s="44"/>
      <c r="E160" s="1"/>
      <c r="F160" s="1"/>
      <c r="G160" s="1"/>
      <c r="H160" s="1"/>
      <c r="I160" s="1"/>
      <c r="J160" s="1"/>
      <c r="K160" s="1"/>
      <c r="L160" s="44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</row>
    <row r="161" spans="1:48" ht="15.75" customHeight="1" x14ac:dyDescent="0.35">
      <c r="A161" s="7"/>
      <c r="B161" s="30" t="s">
        <v>33</v>
      </c>
      <c r="C161" s="30" t="s">
        <v>34</v>
      </c>
      <c r="D161" s="30" t="s">
        <v>35</v>
      </c>
      <c r="E161" s="49" t="s">
        <v>36</v>
      </c>
      <c r="F161" s="1"/>
      <c r="G161" s="1"/>
      <c r="H161" s="1"/>
      <c r="I161" s="1"/>
      <c r="J161" s="1"/>
      <c r="K161" s="49" t="s">
        <v>36</v>
      </c>
      <c r="L161" s="45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</row>
    <row r="162" spans="1:48" ht="15.75" customHeight="1" x14ac:dyDescent="0.35">
      <c r="A162" s="7"/>
      <c r="B162" s="96" t="s">
        <v>92</v>
      </c>
      <c r="C162" s="94"/>
      <c r="D162" s="94"/>
      <c r="E162" s="94"/>
      <c r="F162" s="94"/>
      <c r="G162" s="94"/>
      <c r="H162" s="94"/>
      <c r="I162" s="94"/>
      <c r="J162" s="94"/>
      <c r="K162" s="49"/>
      <c r="L162" s="30" t="s">
        <v>38</v>
      </c>
      <c r="M162" s="12" t="s">
        <v>38</v>
      </c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</row>
    <row r="163" spans="1:48" ht="15.75" customHeight="1" x14ac:dyDescent="0.35">
      <c r="A163" s="7"/>
      <c r="B163" s="24">
        <v>45388</v>
      </c>
      <c r="C163" s="37">
        <v>0.65277777777777779</v>
      </c>
      <c r="D163" s="25" t="s">
        <v>56</v>
      </c>
      <c r="E163" s="38" t="str">
        <f t="shared" ref="E163:E165" si="70">IF(ISNUMBER(G163),IF(G163&gt;I163,3,IF(G163=I163,1,0))," ")</f>
        <v xml:space="preserve"> </v>
      </c>
      <c r="F163" s="30" t="str">
        <f>VLOOKUP($AQ12,$AQ$3:$AS$15,3,0)</f>
        <v>Luís Abreu (CFB)</v>
      </c>
      <c r="G163" s="39"/>
      <c r="H163" s="30" t="s">
        <v>57</v>
      </c>
      <c r="I163" s="39"/>
      <c r="J163" s="40" t="str">
        <f>VLOOKUP($AQ5,$AQ$3:$AS$15,3,0)</f>
        <v>Ricardo José (Issy)</v>
      </c>
      <c r="K163" s="38" t="str">
        <f t="shared" ref="K163:K165" si="71">IF(ISNUMBER(G163),IF(I163&gt;G163,3,IF(I163=G163,1,0))," ")</f>
        <v xml:space="preserve"> </v>
      </c>
      <c r="L163" s="30" t="str">
        <f>VLOOKUP($AT13,$AT$3:$AV$15,3,0)</f>
        <v>Nuno Henriques (CFB)</v>
      </c>
      <c r="M163" s="58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</row>
    <row r="164" spans="1:48" ht="15.75" customHeight="1" x14ac:dyDescent="0.35">
      <c r="A164" s="7"/>
      <c r="B164" s="24">
        <v>45388</v>
      </c>
      <c r="C164" s="37">
        <v>0.65277777777777779</v>
      </c>
      <c r="D164" s="37" t="s">
        <v>59</v>
      </c>
      <c r="E164" s="38" t="str">
        <f t="shared" si="70"/>
        <v xml:space="preserve"> </v>
      </c>
      <c r="F164" s="40" t="str">
        <f>VLOOKUP($AQ11,$AQ$3:$AS$15,3,0)</f>
        <v>Miguel Faria (SCP)</v>
      </c>
      <c r="G164" s="39"/>
      <c r="H164" s="30" t="s">
        <v>57</v>
      </c>
      <c r="I164" s="39"/>
      <c r="J164" s="30" t="str">
        <f>VLOOKUP($AQ7,$AQ$3:$AS$15,3,0)</f>
        <v>Norberto Miguel (Livorno)</v>
      </c>
      <c r="K164" s="38" t="str">
        <f t="shared" si="71"/>
        <v xml:space="preserve"> </v>
      </c>
      <c r="L164" s="30" t="str">
        <f>VLOOKUP($AT9,$AT$3:$AV$15,3,0)</f>
        <v>Rui Varela (Tires)</v>
      </c>
      <c r="M164" s="58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</row>
    <row r="165" spans="1:48" ht="15.75" customHeight="1" x14ac:dyDescent="0.35">
      <c r="A165" s="7"/>
      <c r="B165" s="24">
        <v>45388</v>
      </c>
      <c r="C165" s="37">
        <v>0.65277777777777779</v>
      </c>
      <c r="D165" s="37" t="s">
        <v>61</v>
      </c>
      <c r="E165" s="38" t="str">
        <f t="shared" si="70"/>
        <v xml:space="preserve"> </v>
      </c>
      <c r="F165" s="30" t="str">
        <f>VLOOKUP($AQ6,$AQ$3:$AS$15,3,0)</f>
        <v>Sergio Ramos (B.Tigers)</v>
      </c>
      <c r="G165" s="39"/>
      <c r="H165" s="30" t="s">
        <v>57</v>
      </c>
      <c r="I165" s="39"/>
      <c r="J165" s="40" t="str">
        <f>VLOOKUP($AQ13,$AQ$3:$AS$15,3,0)</f>
        <v>Nuno Noronha (Tires)</v>
      </c>
      <c r="K165" s="38" t="str">
        <f t="shared" si="71"/>
        <v xml:space="preserve"> </v>
      </c>
      <c r="L165" s="30" t="str">
        <f>VLOOKUP($AT11,$AT$3:$AV$15,3,0)</f>
        <v>Rui Varela (Tires)</v>
      </c>
      <c r="M165" s="58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</row>
    <row r="166" spans="1:48" ht="15.75" customHeight="1" x14ac:dyDescent="0.35">
      <c r="A166" s="7"/>
      <c r="B166" s="44"/>
      <c r="C166" s="44"/>
      <c r="D166" s="44"/>
      <c r="E166" s="1"/>
      <c r="F166" s="1"/>
      <c r="G166" s="1"/>
      <c r="H166" s="1"/>
      <c r="I166" s="1"/>
      <c r="J166" s="1"/>
      <c r="K166" s="1"/>
      <c r="L166" s="44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</row>
    <row r="167" spans="1:48" ht="15.75" customHeight="1" x14ac:dyDescent="0.35">
      <c r="A167" s="7"/>
      <c r="B167" s="44"/>
      <c r="C167" s="44"/>
      <c r="D167" s="44"/>
      <c r="E167" s="1"/>
      <c r="F167" s="1"/>
      <c r="G167" s="1"/>
      <c r="H167" s="1"/>
      <c r="I167" s="1"/>
      <c r="J167" s="1"/>
      <c r="K167" s="1"/>
      <c r="L167" s="44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</row>
    <row r="168" spans="1:48" ht="15.75" customHeight="1" x14ac:dyDescent="0.35">
      <c r="A168" s="7"/>
      <c r="B168" s="44"/>
      <c r="C168" s="44"/>
      <c r="D168" s="44"/>
      <c r="E168" s="1"/>
      <c r="F168" s="1"/>
      <c r="G168" s="1"/>
      <c r="H168" s="1"/>
      <c r="I168" s="1"/>
      <c r="J168" s="1"/>
      <c r="K168" s="1"/>
      <c r="L168" s="44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</row>
    <row r="169" spans="1:48" ht="15.75" customHeight="1" x14ac:dyDescent="0.35">
      <c r="A169" s="7"/>
      <c r="B169" s="30" t="s">
        <v>33</v>
      </c>
      <c r="C169" s="30" t="s">
        <v>34</v>
      </c>
      <c r="D169" s="30" t="s">
        <v>35</v>
      </c>
      <c r="E169" s="49" t="s">
        <v>36</v>
      </c>
      <c r="F169" s="1"/>
      <c r="G169" s="1"/>
      <c r="H169" s="1"/>
      <c r="I169" s="1"/>
      <c r="J169" s="1"/>
      <c r="K169" s="49" t="s">
        <v>36</v>
      </c>
      <c r="L169" s="44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</row>
    <row r="170" spans="1:48" ht="15.75" customHeight="1" x14ac:dyDescent="0.35">
      <c r="A170" s="7"/>
      <c r="B170" s="96" t="s">
        <v>93</v>
      </c>
      <c r="C170" s="94"/>
      <c r="D170" s="94"/>
      <c r="E170" s="94"/>
      <c r="F170" s="94"/>
      <c r="G170" s="94"/>
      <c r="H170" s="94"/>
      <c r="I170" s="94"/>
      <c r="J170" s="94"/>
      <c r="K170" s="49"/>
      <c r="L170" s="30" t="s">
        <v>38</v>
      </c>
      <c r="M170" s="12" t="s">
        <v>38</v>
      </c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</row>
    <row r="171" spans="1:48" ht="15.75" customHeight="1" x14ac:dyDescent="0.35">
      <c r="A171" s="7"/>
      <c r="B171" s="24">
        <v>45388</v>
      </c>
      <c r="C171" s="37">
        <v>0.6875</v>
      </c>
      <c r="D171" s="25" t="s">
        <v>56</v>
      </c>
      <c r="E171" s="38" t="str">
        <f t="shared" ref="E171:E173" si="72">IF(ISNUMBER(G171),IF(G171&gt;I171,3,IF(G171=I171,1,0))," ")</f>
        <v xml:space="preserve"> </v>
      </c>
      <c r="F171" s="30" t="str">
        <f>VLOOKUP($AQ6,$AQ$3:$AS$15,3,0)</f>
        <v>Sergio Ramos (B.Tigers)</v>
      </c>
      <c r="G171" s="39"/>
      <c r="H171" s="30" t="s">
        <v>57</v>
      </c>
      <c r="I171" s="39"/>
      <c r="J171" s="40" t="str">
        <f>VLOOKUP($AQ12,$AQ$3:$AS$15,3,0)</f>
        <v>Luís Abreu (CFB)</v>
      </c>
      <c r="K171" s="38" t="str">
        <f t="shared" ref="K171:K173" si="73">IF(ISNUMBER(G171),IF(I171&gt;G171,3,IF(I171=G171,1,0))," ")</f>
        <v xml:space="preserve"> </v>
      </c>
      <c r="L171" s="30" t="str">
        <f>VLOOKUP($AT11,$AT$3:$AV$15,3,0)</f>
        <v>Rui Varela (Tires)</v>
      </c>
      <c r="M171" s="58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</row>
    <row r="172" spans="1:48" ht="15.75" customHeight="1" x14ac:dyDescent="0.35">
      <c r="A172" s="7"/>
      <c r="B172" s="24">
        <v>45388</v>
      </c>
      <c r="C172" s="37">
        <v>0.6875</v>
      </c>
      <c r="D172" s="37" t="s">
        <v>59</v>
      </c>
      <c r="E172" s="38" t="str">
        <f t="shared" si="72"/>
        <v xml:space="preserve"> </v>
      </c>
      <c r="F172" s="40" t="str">
        <f t="shared" ref="F172:F173" si="74">VLOOKUP($AQ9,$AQ$3:$AS$15,3,0)</f>
        <v>José Santos (CFB)</v>
      </c>
      <c r="G172" s="39"/>
      <c r="H172" s="30" t="s">
        <v>57</v>
      </c>
      <c r="I172" s="39"/>
      <c r="J172" s="30" t="str">
        <f>VLOOKUP($AQ5,$AQ$3:$AS$15,3,0)</f>
        <v>Ricardo José (Issy)</v>
      </c>
      <c r="K172" s="38" t="str">
        <f t="shared" si="73"/>
        <v xml:space="preserve"> </v>
      </c>
      <c r="L172" s="30" t="str">
        <f>VLOOKUP($AT13,$AT$3:$AV$15,3,0)</f>
        <v>Nuno Henriques (CFB)</v>
      </c>
      <c r="M172" s="58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</row>
    <row r="173" spans="1:48" ht="15.75" customHeight="1" x14ac:dyDescent="0.35">
      <c r="A173" s="7"/>
      <c r="B173" s="24">
        <v>45388</v>
      </c>
      <c r="C173" s="37">
        <v>0.6875</v>
      </c>
      <c r="D173" s="37" t="s">
        <v>61</v>
      </c>
      <c r="E173" s="38" t="str">
        <f t="shared" si="72"/>
        <v xml:space="preserve"> </v>
      </c>
      <c r="F173" s="30" t="str">
        <f t="shared" si="74"/>
        <v>Paulo Laranjeira (SCP)</v>
      </c>
      <c r="G173" s="39"/>
      <c r="H173" s="30" t="s">
        <v>57</v>
      </c>
      <c r="I173" s="39"/>
      <c r="J173" s="40" t="str">
        <f>VLOOKUP($AQ7,$AQ$3:$AS$15,3,0)</f>
        <v>Norberto Miguel (Livorno)</v>
      </c>
      <c r="K173" s="38" t="str">
        <f t="shared" si="73"/>
        <v xml:space="preserve"> </v>
      </c>
      <c r="L173" s="30" t="str">
        <f>VLOOKUP($AT12,$AT$3:$AV$15,3,0)</f>
        <v>João Matias (CDOM)</v>
      </c>
      <c r="M173" s="58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</row>
    <row r="174" spans="1:48" ht="15.75" customHeight="1" x14ac:dyDescent="0.35">
      <c r="A174" s="7"/>
      <c r="B174" s="44"/>
      <c r="C174" s="44"/>
      <c r="D174" s="44"/>
      <c r="E174" s="1"/>
      <c r="F174" s="1"/>
      <c r="G174" s="1"/>
      <c r="H174" s="1"/>
      <c r="I174" s="1"/>
      <c r="J174" s="1"/>
      <c r="K174" s="1"/>
      <c r="L174" s="44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</row>
    <row r="175" spans="1:48" ht="15.75" customHeight="1" x14ac:dyDescent="0.35">
      <c r="A175" s="7"/>
      <c r="B175" s="44"/>
      <c r="C175" s="44"/>
      <c r="D175" s="44"/>
      <c r="E175" s="1"/>
      <c r="F175" s="1"/>
      <c r="G175" s="1"/>
      <c r="H175" s="1"/>
      <c r="I175" s="1"/>
      <c r="J175" s="1"/>
      <c r="K175" s="1"/>
      <c r="L175" s="44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</row>
    <row r="176" spans="1:48" ht="15.75" customHeight="1" x14ac:dyDescent="0.35">
      <c r="A176" s="7"/>
      <c r="B176" s="44"/>
      <c r="C176" s="44"/>
      <c r="D176" s="44"/>
      <c r="E176" s="1"/>
      <c r="F176" s="1"/>
      <c r="G176" s="1"/>
      <c r="H176" s="1"/>
      <c r="I176" s="1"/>
      <c r="J176" s="1"/>
      <c r="K176" s="1"/>
      <c r="L176" s="44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</row>
    <row r="177" spans="1:48" ht="15.75" customHeight="1" x14ac:dyDescent="0.35">
      <c r="A177" s="7"/>
      <c r="B177" s="30" t="s">
        <v>33</v>
      </c>
      <c r="C177" s="30" t="s">
        <v>34</v>
      </c>
      <c r="D177" s="30" t="s">
        <v>35</v>
      </c>
      <c r="E177" s="49" t="s">
        <v>36</v>
      </c>
      <c r="F177" s="1"/>
      <c r="G177" s="1"/>
      <c r="H177" s="1"/>
      <c r="I177" s="1"/>
      <c r="J177" s="1"/>
      <c r="K177" s="49" t="s">
        <v>36</v>
      </c>
      <c r="L177" s="44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</row>
    <row r="178" spans="1:48" ht="15.75" customHeight="1" x14ac:dyDescent="0.35">
      <c r="A178" s="7"/>
      <c r="B178" s="96" t="s">
        <v>94</v>
      </c>
      <c r="C178" s="94"/>
      <c r="D178" s="94"/>
      <c r="E178" s="94"/>
      <c r="F178" s="94"/>
      <c r="G178" s="94"/>
      <c r="H178" s="94"/>
      <c r="I178" s="94"/>
      <c r="J178" s="94"/>
      <c r="K178" s="49"/>
      <c r="L178" s="30" t="s">
        <v>38</v>
      </c>
      <c r="M178" s="12" t="s">
        <v>38</v>
      </c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</row>
    <row r="179" spans="1:48" ht="15.75" customHeight="1" x14ac:dyDescent="0.35">
      <c r="A179" s="7"/>
      <c r="B179" s="24">
        <v>45388</v>
      </c>
      <c r="C179" s="37">
        <v>0.72222222222222221</v>
      </c>
      <c r="D179" s="25" t="s">
        <v>56</v>
      </c>
      <c r="E179" s="38" t="str">
        <f t="shared" ref="E179:E181" si="75">IF(ISNUMBER(G179),IF(G179&gt;I179,3,IF(G179=I179,1,0))," ")</f>
        <v xml:space="preserve"> </v>
      </c>
      <c r="F179" s="40" t="str">
        <f>VLOOKUP($AQ11,$AQ$3:$AS$15,3,0)</f>
        <v>Miguel Faria (SCP)</v>
      </c>
      <c r="G179" s="39"/>
      <c r="H179" s="30" t="s">
        <v>57</v>
      </c>
      <c r="I179" s="39"/>
      <c r="J179" s="40" t="str">
        <f>VLOOKUP($AQ8,$AQ$3:$AS$15,3,0)</f>
        <v>Manuel Santos (Livorno)</v>
      </c>
      <c r="K179" s="38" t="str">
        <f t="shared" ref="K179:K181" si="76">IF(ISNUMBER(G179),IF(I179&gt;G179,3,IF(I179=G179,1,0))," ")</f>
        <v xml:space="preserve"> </v>
      </c>
      <c r="L179" s="30" t="str">
        <f>VLOOKUP($AT5,$AT$3:$AV$15,3,0)</f>
        <v>Luís Abreu (Tires)</v>
      </c>
      <c r="M179" s="58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</row>
    <row r="180" spans="1:48" ht="15.75" customHeight="1" x14ac:dyDescent="0.35">
      <c r="A180" s="7"/>
      <c r="B180" s="24">
        <v>45388</v>
      </c>
      <c r="C180" s="37">
        <v>0.72222222222222221</v>
      </c>
      <c r="D180" s="37" t="s">
        <v>59</v>
      </c>
      <c r="E180" s="38" t="str">
        <f t="shared" si="75"/>
        <v xml:space="preserve"> </v>
      </c>
      <c r="F180" s="30" t="str">
        <f>VLOOKUP($AQ6,$AQ$3:$AS$15,3,0)</f>
        <v>Sergio Ramos (B.Tigers)</v>
      </c>
      <c r="G180" s="39"/>
      <c r="H180" s="30" t="s">
        <v>57</v>
      </c>
      <c r="I180" s="39"/>
      <c r="J180" s="30" t="str">
        <f>VLOOKUP($AQ5,$AQ$3:$AS$15,3,0)</f>
        <v>Ricardo José (Issy)</v>
      </c>
      <c r="K180" s="38" t="str">
        <f t="shared" si="76"/>
        <v xml:space="preserve"> </v>
      </c>
      <c r="L180" s="30" t="str">
        <f>VLOOKUP($AT12,$AT$3:$AV$15,3,0)</f>
        <v>João Matias (CDOM)</v>
      </c>
      <c r="M180" s="58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</row>
    <row r="181" spans="1:48" ht="15.75" customHeight="1" x14ac:dyDescent="0.35">
      <c r="A181" s="7"/>
      <c r="B181" s="24">
        <v>45388</v>
      </c>
      <c r="C181" s="37">
        <v>0.72222222222222221</v>
      </c>
      <c r="D181" s="37" t="s">
        <v>61</v>
      </c>
      <c r="E181" s="38" t="str">
        <f t="shared" si="75"/>
        <v xml:space="preserve"> </v>
      </c>
      <c r="F181" s="40" t="str">
        <f>VLOOKUP($AQ12,$AQ$3:$AS$15,3,0)</f>
        <v>Luís Abreu (CFB)</v>
      </c>
      <c r="G181" s="39"/>
      <c r="H181" s="30" t="s">
        <v>57</v>
      </c>
      <c r="I181" s="39"/>
      <c r="J181" s="30" t="str">
        <f>VLOOKUP($AQ7,$AQ$3:$AS$15,3,0)</f>
        <v>Norberto Miguel (Livorno)</v>
      </c>
      <c r="K181" s="38" t="str">
        <f t="shared" si="76"/>
        <v xml:space="preserve"> </v>
      </c>
      <c r="L181" s="30" t="str">
        <f>VLOOKUP($AT6,$AT$3:$AV$15,3,0)</f>
        <v>Nuno Henriques (CFB)</v>
      </c>
      <c r="M181" s="58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</row>
    <row r="182" spans="1:48" ht="15.75" customHeight="1" x14ac:dyDescent="0.35">
      <c r="A182" s="7"/>
      <c r="B182" s="44"/>
      <c r="C182" s="44"/>
      <c r="D182" s="44"/>
      <c r="E182" s="1"/>
      <c r="F182" s="1"/>
      <c r="G182" s="1"/>
      <c r="H182" s="1"/>
      <c r="I182" s="1"/>
      <c r="J182" s="1"/>
      <c r="K182" s="1"/>
      <c r="L182" s="45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</row>
    <row r="183" spans="1:48" ht="15.75" customHeight="1" x14ac:dyDescent="0.35">
      <c r="A183" s="7"/>
      <c r="B183" s="44"/>
      <c r="C183" s="44"/>
      <c r="D183" s="44"/>
      <c r="E183" s="1"/>
      <c r="F183" s="1"/>
      <c r="G183" s="1"/>
      <c r="H183" s="1"/>
      <c r="I183" s="1"/>
      <c r="J183" s="1"/>
      <c r="K183" s="1"/>
      <c r="L183" s="45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</row>
    <row r="184" spans="1:48" ht="15.75" customHeight="1" x14ac:dyDescent="0.35">
      <c r="A184" s="7"/>
      <c r="B184" s="44"/>
      <c r="C184" s="44"/>
      <c r="D184" s="44"/>
      <c r="E184" s="1"/>
      <c r="F184" s="1"/>
      <c r="G184" s="1"/>
      <c r="H184" s="1"/>
      <c r="I184" s="1"/>
      <c r="J184" s="1"/>
      <c r="K184" s="1"/>
      <c r="L184" s="44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</row>
    <row r="185" spans="1:48" ht="15.75" customHeight="1" x14ac:dyDescent="0.35">
      <c r="A185" s="7"/>
      <c r="B185" s="30" t="s">
        <v>33</v>
      </c>
      <c r="C185" s="30" t="s">
        <v>34</v>
      </c>
      <c r="D185" s="30" t="s">
        <v>35</v>
      </c>
      <c r="E185" s="49" t="s">
        <v>36</v>
      </c>
      <c r="F185" s="1"/>
      <c r="G185" s="1"/>
      <c r="H185" s="1"/>
      <c r="I185" s="1"/>
      <c r="J185" s="1"/>
      <c r="K185" s="49" t="s">
        <v>36</v>
      </c>
      <c r="L185" s="44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</row>
    <row r="186" spans="1:48" ht="15.75" customHeight="1" x14ac:dyDescent="0.35">
      <c r="A186" s="7"/>
      <c r="B186" s="96" t="s">
        <v>95</v>
      </c>
      <c r="C186" s="94"/>
      <c r="D186" s="94"/>
      <c r="E186" s="94"/>
      <c r="F186" s="94"/>
      <c r="G186" s="94"/>
      <c r="H186" s="94"/>
      <c r="I186" s="94"/>
      <c r="J186" s="94"/>
      <c r="K186" s="49"/>
      <c r="L186" s="30" t="s">
        <v>38</v>
      </c>
      <c r="M186" s="12" t="s">
        <v>38</v>
      </c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</row>
    <row r="187" spans="1:48" ht="15.75" customHeight="1" x14ac:dyDescent="0.35">
      <c r="A187" s="7"/>
      <c r="B187" s="24">
        <v>45388</v>
      </c>
      <c r="C187" s="37">
        <v>0.75694444444444453</v>
      </c>
      <c r="D187" s="25" t="s">
        <v>56</v>
      </c>
      <c r="E187" s="38" t="str">
        <f t="shared" ref="E187:E189" si="77">IF(ISNUMBER(G187),IF(G187&gt;I187,3,IF(G187=I187,1,0))," ")</f>
        <v xml:space="preserve"> </v>
      </c>
      <c r="F187" s="30" t="str">
        <f>VLOOKUP($AQ10,$AQ$3:$AS$15,3,0)</f>
        <v>Paulo Laranjeira (SCP)</v>
      </c>
      <c r="G187" s="39"/>
      <c r="H187" s="30" t="s">
        <v>57</v>
      </c>
      <c r="I187" s="39"/>
      <c r="J187" s="40" t="str">
        <f>VLOOKUP($AQ8,$AQ$3:$AS$15,3,0)</f>
        <v>Manuel Santos (Livorno)</v>
      </c>
      <c r="K187" s="38" t="str">
        <f t="shared" ref="K187:K189" si="78">IF(ISNUMBER(G187),IF(I187&gt;G187,3,IF(I187=G187,1,0))," ")</f>
        <v xml:space="preserve"> </v>
      </c>
      <c r="L187" s="30" t="str">
        <f>VLOOKUP($AT13,$AT$3:$AV$15,3,0)</f>
        <v>Nuno Henriques (CFB)</v>
      </c>
      <c r="M187" s="58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</row>
    <row r="188" spans="1:48" ht="15.75" customHeight="1" x14ac:dyDescent="0.35">
      <c r="A188" s="7"/>
      <c r="B188" s="24">
        <v>45388</v>
      </c>
      <c r="C188" s="37">
        <v>0.75694444444444453</v>
      </c>
      <c r="D188" s="37" t="s">
        <v>59</v>
      </c>
      <c r="E188" s="38" t="str">
        <f t="shared" si="77"/>
        <v xml:space="preserve"> </v>
      </c>
      <c r="F188" s="40" t="str">
        <f>VLOOKUP($AQ9,$AQ$3:$AS$15,3,0)</f>
        <v>José Santos (CFB)</v>
      </c>
      <c r="G188" s="39"/>
      <c r="H188" s="30" t="s">
        <v>57</v>
      </c>
      <c r="I188" s="39"/>
      <c r="J188" s="30" t="str">
        <f>VLOOKUP($AQ13,$AQ$3:$AS$15,3,0)</f>
        <v>Nuno Noronha (Tires)</v>
      </c>
      <c r="K188" s="38" t="str">
        <f t="shared" si="78"/>
        <v xml:space="preserve"> </v>
      </c>
      <c r="L188" s="30" t="str">
        <f>VLOOKUP($AT8,$AT$3:$AV$15,3,0)</f>
        <v>Rui Varela (SCP)</v>
      </c>
      <c r="M188" s="58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</row>
    <row r="189" spans="1:48" ht="15.75" customHeight="1" x14ac:dyDescent="0.35">
      <c r="A189" s="7"/>
      <c r="B189" s="24">
        <v>45388</v>
      </c>
      <c r="C189" s="37">
        <v>0.75694444444444453</v>
      </c>
      <c r="D189" s="37" t="s">
        <v>61</v>
      </c>
      <c r="E189" s="38" t="str">
        <f t="shared" si="77"/>
        <v xml:space="preserve"> </v>
      </c>
      <c r="F189" s="30" t="str">
        <f>VLOOKUP($AQ11,$AQ$3:$AS$15,3,0)</f>
        <v>Miguel Faria (SCP)</v>
      </c>
      <c r="G189" s="39"/>
      <c r="H189" s="30" t="s">
        <v>57</v>
      </c>
      <c r="I189" s="39"/>
      <c r="J189" s="40" t="str">
        <f>VLOOKUP($AQ5,$AQ$3:$AS$15,3,0)</f>
        <v>Ricardo José (Issy)</v>
      </c>
      <c r="K189" s="38" t="str">
        <f t="shared" si="78"/>
        <v xml:space="preserve"> </v>
      </c>
      <c r="L189" s="30" t="str">
        <f>VLOOKUP($AT7,$AT$3:$AV$15,3,0)</f>
        <v>Nuno Afonso (SCP)</v>
      </c>
      <c r="M189" s="58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</row>
    <row r="190" spans="1:48" ht="15.75" customHeight="1" x14ac:dyDescent="0.35">
      <c r="A190" s="7"/>
      <c r="B190" s="44"/>
      <c r="C190" s="44"/>
      <c r="D190" s="44"/>
      <c r="E190" s="1"/>
      <c r="F190" s="1"/>
      <c r="G190" s="1"/>
      <c r="H190" s="1"/>
      <c r="I190" s="1"/>
      <c r="J190" s="1"/>
      <c r="K190" s="1"/>
      <c r="L190" s="44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</row>
    <row r="191" spans="1:48" ht="15.75" customHeight="1" x14ac:dyDescent="0.35">
      <c r="A191" s="7"/>
      <c r="B191" s="44"/>
      <c r="C191" s="44"/>
      <c r="D191" s="44"/>
      <c r="E191" s="1"/>
      <c r="F191" s="1"/>
      <c r="G191" s="1"/>
      <c r="H191" s="1"/>
      <c r="I191" s="1"/>
      <c r="J191" s="1"/>
      <c r="K191" s="1"/>
      <c r="L191" s="44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</row>
    <row r="192" spans="1:48" ht="15.75" customHeight="1" x14ac:dyDescent="0.35">
      <c r="A192" s="7"/>
      <c r="B192" s="44"/>
      <c r="C192" s="44"/>
      <c r="D192" s="44"/>
      <c r="E192" s="1"/>
      <c r="F192" s="1"/>
      <c r="G192" s="1"/>
      <c r="H192" s="1"/>
      <c r="I192" s="1"/>
      <c r="J192" s="1"/>
      <c r="K192" s="1"/>
      <c r="L192" s="44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</row>
    <row r="193" spans="1:48" ht="15.75" customHeight="1" x14ac:dyDescent="0.35">
      <c r="A193" s="7"/>
      <c r="B193" s="30" t="s">
        <v>33</v>
      </c>
      <c r="C193" s="30" t="s">
        <v>34</v>
      </c>
      <c r="D193" s="30" t="s">
        <v>35</v>
      </c>
      <c r="E193" s="49" t="s">
        <v>36</v>
      </c>
      <c r="F193" s="1"/>
      <c r="G193" s="1"/>
      <c r="H193" s="1"/>
      <c r="I193" s="1"/>
      <c r="J193" s="1"/>
      <c r="K193" s="49" t="s">
        <v>36</v>
      </c>
      <c r="L193" s="44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</row>
    <row r="194" spans="1:48" ht="15.75" customHeight="1" x14ac:dyDescent="0.35">
      <c r="A194" s="7"/>
      <c r="B194" s="96" t="s">
        <v>96</v>
      </c>
      <c r="C194" s="94"/>
      <c r="D194" s="94"/>
      <c r="E194" s="94"/>
      <c r="F194" s="94"/>
      <c r="G194" s="94"/>
      <c r="H194" s="94"/>
      <c r="I194" s="94"/>
      <c r="J194" s="94"/>
      <c r="K194" s="49"/>
      <c r="L194" s="30" t="s">
        <v>38</v>
      </c>
      <c r="M194" s="12" t="s">
        <v>38</v>
      </c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</row>
    <row r="195" spans="1:48" ht="15.75" customHeight="1" x14ac:dyDescent="0.35">
      <c r="A195" s="7"/>
      <c r="B195" s="24">
        <v>45388</v>
      </c>
      <c r="C195" s="37">
        <v>0.79166666666666663</v>
      </c>
      <c r="D195" s="25" t="s">
        <v>56</v>
      </c>
      <c r="E195" s="38" t="str">
        <f t="shared" ref="E195:E197" si="79">IF(ISNUMBER(G195),IF(G195&gt;I195,3,IF(G195=I195,1,0))," ")</f>
        <v xml:space="preserve"> </v>
      </c>
      <c r="F195" s="30" t="str">
        <f>VLOOKUP($AQ6,$AQ$3:$AS$15,3,0)</f>
        <v>Sergio Ramos (B.Tigers)</v>
      </c>
      <c r="G195" s="39"/>
      <c r="H195" s="30" t="s">
        <v>57</v>
      </c>
      <c r="I195" s="39"/>
      <c r="J195" s="40" t="str">
        <f t="shared" ref="J195:J196" si="80">VLOOKUP($AQ7,$AQ$3:$AS$15,3,0)</f>
        <v>Norberto Miguel (Livorno)</v>
      </c>
      <c r="K195" s="38" t="str">
        <f t="shared" ref="K195:K197" si="81">IF(ISNUMBER(G195),IF(I195&gt;G195,3,IF(I195=G195,1,0))," ")</f>
        <v xml:space="preserve"> </v>
      </c>
      <c r="L195" s="30" t="str">
        <f>VLOOKUP($AT5,$AT$3:$AV$15,3,0)</f>
        <v>Luís Abreu (Tires)</v>
      </c>
      <c r="M195" s="58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</row>
    <row r="196" spans="1:48" ht="15.75" customHeight="1" x14ac:dyDescent="0.35">
      <c r="A196" s="7"/>
      <c r="B196" s="24">
        <v>45388</v>
      </c>
      <c r="C196" s="37">
        <v>0.79166666666666663</v>
      </c>
      <c r="D196" s="37" t="s">
        <v>59</v>
      </c>
      <c r="E196" s="38" t="str">
        <f t="shared" si="79"/>
        <v xml:space="preserve"> </v>
      </c>
      <c r="F196" s="40" t="str">
        <f>VLOOKUP($AQ12,$AQ$3:$AS$15,3,0)</f>
        <v>Luís Abreu (CFB)</v>
      </c>
      <c r="G196" s="39"/>
      <c r="H196" s="30" t="s">
        <v>57</v>
      </c>
      <c r="I196" s="39"/>
      <c r="J196" s="40" t="str">
        <f t="shared" si="80"/>
        <v>Manuel Santos (Livorno)</v>
      </c>
      <c r="K196" s="38" t="str">
        <f t="shared" si="81"/>
        <v xml:space="preserve"> </v>
      </c>
      <c r="L196" s="30" t="str">
        <f>VLOOKUP($AT10,$AT$3:$AV$15,3,0)</f>
        <v>Miguel Castro (CFS)</v>
      </c>
      <c r="M196" s="58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</row>
    <row r="197" spans="1:48" ht="15.75" customHeight="1" x14ac:dyDescent="0.35">
      <c r="A197" s="7"/>
      <c r="B197" s="24">
        <v>45388</v>
      </c>
      <c r="C197" s="37">
        <v>0.79166666666666663</v>
      </c>
      <c r="D197" s="37" t="s">
        <v>61</v>
      </c>
      <c r="E197" s="38" t="str">
        <f t="shared" si="79"/>
        <v xml:space="preserve"> </v>
      </c>
      <c r="F197" s="40" t="str">
        <f>VLOOKUP($AQ10,$AQ$3:$AS$15,3,0)</f>
        <v>Paulo Laranjeira (SCP)</v>
      </c>
      <c r="G197" s="39"/>
      <c r="H197" s="30" t="s">
        <v>57</v>
      </c>
      <c r="I197" s="39"/>
      <c r="J197" s="40" t="str">
        <f>VLOOKUP($AQ13,$AQ$3:$AS$15,3,0)</f>
        <v>Nuno Noronha (Tires)</v>
      </c>
      <c r="K197" s="38" t="str">
        <f t="shared" si="81"/>
        <v xml:space="preserve"> </v>
      </c>
      <c r="L197" s="30" t="str">
        <f>VLOOKUP($AT9,$AT$3:$AV$15,3,0)</f>
        <v>Rui Varela (Tires)</v>
      </c>
      <c r="M197" s="58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</row>
    <row r="198" spans="1:48" ht="15.75" customHeight="1" x14ac:dyDescent="0.3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</row>
    <row r="199" spans="1:48" ht="15.75" customHeight="1" x14ac:dyDescent="0.3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</row>
    <row r="200" spans="1:48" ht="15.75" customHeight="1" x14ac:dyDescent="0.3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</row>
    <row r="201" spans="1:48" ht="15.75" customHeight="1" x14ac:dyDescent="0.3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</row>
    <row r="202" spans="1:48" ht="15.75" customHeight="1" x14ac:dyDescent="0.3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</row>
    <row r="203" spans="1:48" ht="15.75" customHeight="1" x14ac:dyDescent="0.3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</row>
    <row r="204" spans="1:48" ht="15.75" customHeight="1" x14ac:dyDescent="0.3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</row>
    <row r="205" spans="1:48" ht="15.75" customHeight="1" x14ac:dyDescent="0.3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</row>
    <row r="206" spans="1:48" ht="15.75" customHeight="1" x14ac:dyDescent="0.3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</row>
    <row r="207" spans="1:48" ht="15.75" customHeight="1" x14ac:dyDescent="0.3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</row>
    <row r="208" spans="1:48" ht="15.75" customHeight="1" x14ac:dyDescent="0.3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</row>
    <row r="209" spans="1:48" ht="15.75" customHeight="1" x14ac:dyDescent="0.3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</row>
    <row r="210" spans="1:48" ht="15.75" customHeight="1" x14ac:dyDescent="0.3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</row>
    <row r="211" spans="1:48" ht="15.75" customHeight="1" x14ac:dyDescent="0.3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</row>
    <row r="212" spans="1:48" ht="15.75" customHeight="1" x14ac:dyDescent="0.3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</row>
    <row r="213" spans="1:48" ht="15.75" customHeight="1" x14ac:dyDescent="0.3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</row>
    <row r="214" spans="1:48" ht="15.75" customHeight="1" x14ac:dyDescent="0.3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</row>
    <row r="215" spans="1:48" ht="15.75" customHeight="1" x14ac:dyDescent="0.3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</row>
    <row r="216" spans="1:48" ht="15.75" customHeight="1" x14ac:dyDescent="0.3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</row>
    <row r="217" spans="1:48" ht="15.75" customHeight="1" x14ac:dyDescent="0.3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</row>
    <row r="218" spans="1:48" ht="15.75" customHeight="1" x14ac:dyDescent="0.3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</row>
    <row r="219" spans="1:48" ht="15.75" customHeight="1" x14ac:dyDescent="0.3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</row>
    <row r="220" spans="1:48" ht="15.75" customHeight="1" x14ac:dyDescent="0.3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</row>
    <row r="221" spans="1:48" ht="15.75" customHeight="1" x14ac:dyDescent="0.3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</row>
    <row r="222" spans="1:48" ht="15.75" customHeight="1" x14ac:dyDescent="0.3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</row>
    <row r="223" spans="1:48" ht="15.75" customHeight="1" x14ac:dyDescent="0.3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</row>
    <row r="224" spans="1:48" ht="15.75" customHeight="1" x14ac:dyDescent="0.3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</row>
    <row r="225" spans="1:48" ht="15.75" customHeight="1" x14ac:dyDescent="0.3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</row>
    <row r="226" spans="1:48" ht="15.75" customHeight="1" x14ac:dyDescent="0.3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</row>
    <row r="227" spans="1:48" ht="15.75" customHeight="1" x14ac:dyDescent="0.3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</row>
    <row r="228" spans="1:48" ht="15.75" customHeight="1" x14ac:dyDescent="0.3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</row>
    <row r="229" spans="1:48" ht="15.75" customHeight="1" x14ac:dyDescent="0.3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</row>
    <row r="230" spans="1:48" ht="15.75" customHeight="1" x14ac:dyDescent="0.3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</row>
    <row r="231" spans="1:48" ht="15.75" customHeight="1" x14ac:dyDescent="0.3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</row>
    <row r="232" spans="1:48" ht="15.75" customHeight="1" x14ac:dyDescent="0.3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</row>
    <row r="233" spans="1:48" ht="15.75" customHeight="1" x14ac:dyDescent="0.3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</row>
    <row r="234" spans="1:48" ht="15.75" customHeight="1" x14ac:dyDescent="0.3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</row>
    <row r="235" spans="1:48" ht="15.75" customHeight="1" x14ac:dyDescent="0.3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</row>
    <row r="236" spans="1:48" ht="15.75" customHeight="1" x14ac:dyDescent="0.3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</row>
    <row r="237" spans="1:48" ht="15.75" customHeight="1" x14ac:dyDescent="0.3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</row>
    <row r="238" spans="1:48" ht="15.75" customHeight="1" x14ac:dyDescent="0.3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</row>
    <row r="239" spans="1:48" ht="15.75" customHeight="1" x14ac:dyDescent="0.3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</row>
    <row r="240" spans="1:48" ht="15.75" customHeight="1" x14ac:dyDescent="0.3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</row>
    <row r="241" spans="1:48" ht="15.75" customHeight="1" x14ac:dyDescent="0.3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</row>
    <row r="242" spans="1:48" ht="15.75" customHeight="1" x14ac:dyDescent="0.3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</row>
    <row r="243" spans="1:48" ht="15.75" customHeight="1" x14ac:dyDescent="0.3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</row>
    <row r="244" spans="1:48" ht="15.75" customHeight="1" x14ac:dyDescent="0.3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</row>
    <row r="245" spans="1:48" ht="15.75" customHeight="1" x14ac:dyDescent="0.3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</row>
    <row r="246" spans="1:48" ht="15.75" customHeight="1" x14ac:dyDescent="0.3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</row>
    <row r="247" spans="1:48" ht="15.75" customHeight="1" x14ac:dyDescent="0.3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</row>
    <row r="248" spans="1:48" ht="15.75" customHeight="1" x14ac:dyDescent="0.3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</row>
    <row r="249" spans="1:48" ht="15.75" customHeight="1" x14ac:dyDescent="0.3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</row>
    <row r="250" spans="1:48" ht="15.75" customHeight="1" x14ac:dyDescent="0.3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</row>
    <row r="251" spans="1:48" ht="15.75" customHeight="1" x14ac:dyDescent="0.3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</row>
    <row r="252" spans="1:48" ht="15.75" customHeight="1" x14ac:dyDescent="0.3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</row>
    <row r="253" spans="1:48" ht="15.75" customHeight="1" x14ac:dyDescent="0.3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</row>
    <row r="254" spans="1:48" ht="15.75" customHeight="1" x14ac:dyDescent="0.3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</row>
    <row r="255" spans="1:48" ht="15.75" customHeight="1" x14ac:dyDescent="0.3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</row>
    <row r="256" spans="1:48" ht="15.75" customHeight="1" x14ac:dyDescent="0.3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</row>
    <row r="257" spans="1:48" ht="15.75" customHeight="1" x14ac:dyDescent="0.3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</row>
    <row r="258" spans="1:48" ht="15.75" customHeight="1" x14ac:dyDescent="0.3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</row>
    <row r="259" spans="1:48" ht="15.75" customHeight="1" x14ac:dyDescent="0.3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</row>
    <row r="260" spans="1:48" ht="15.75" customHeight="1" x14ac:dyDescent="0.3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</row>
    <row r="261" spans="1:48" ht="15.75" customHeight="1" x14ac:dyDescent="0.3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</row>
    <row r="262" spans="1:48" ht="15.75" customHeight="1" x14ac:dyDescent="0.3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</row>
    <row r="263" spans="1:48" ht="15.75" customHeight="1" x14ac:dyDescent="0.3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</row>
    <row r="264" spans="1:48" ht="15.75" customHeight="1" x14ac:dyDescent="0.3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</row>
    <row r="265" spans="1:48" ht="15.75" customHeight="1" x14ac:dyDescent="0.3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</row>
    <row r="266" spans="1:48" ht="15.75" customHeight="1" x14ac:dyDescent="0.3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</row>
    <row r="267" spans="1:48" ht="15.75" customHeight="1" x14ac:dyDescent="0.3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</row>
    <row r="268" spans="1:48" ht="15.75" customHeight="1" x14ac:dyDescent="0.3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</row>
    <row r="269" spans="1:48" ht="15.75" customHeight="1" x14ac:dyDescent="0.3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</row>
    <row r="270" spans="1:48" ht="15.75" customHeight="1" x14ac:dyDescent="0.3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</row>
    <row r="271" spans="1:48" ht="15.75" customHeight="1" x14ac:dyDescent="0.3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</row>
    <row r="272" spans="1:48" ht="15.75" customHeight="1" x14ac:dyDescent="0.3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</row>
    <row r="273" spans="1:48" ht="15.75" customHeight="1" x14ac:dyDescent="0.3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</row>
    <row r="274" spans="1:48" ht="15.75" customHeight="1" x14ac:dyDescent="0.3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</row>
    <row r="275" spans="1:48" ht="15.75" customHeight="1" x14ac:dyDescent="0.3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</row>
    <row r="276" spans="1:48" ht="15.75" customHeight="1" x14ac:dyDescent="0.3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</row>
    <row r="277" spans="1:48" ht="15.75" customHeight="1" x14ac:dyDescent="0.3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</row>
    <row r="278" spans="1:48" ht="15.75" customHeight="1" x14ac:dyDescent="0.3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</row>
    <row r="279" spans="1:48" ht="15.75" customHeight="1" x14ac:dyDescent="0.3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</row>
    <row r="280" spans="1:48" ht="15.75" customHeight="1" x14ac:dyDescent="0.3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</row>
    <row r="281" spans="1:48" ht="15.75" customHeight="1" x14ac:dyDescent="0.3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</row>
    <row r="282" spans="1:48" ht="15.75" customHeight="1" x14ac:dyDescent="0.3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</row>
    <row r="283" spans="1:48" ht="15.75" customHeight="1" x14ac:dyDescent="0.3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</row>
    <row r="284" spans="1:48" ht="15.75" customHeight="1" x14ac:dyDescent="0.3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</row>
    <row r="285" spans="1:48" ht="15.75" customHeight="1" x14ac:dyDescent="0.3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</row>
    <row r="286" spans="1:48" ht="15.75" customHeight="1" x14ac:dyDescent="0.3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</row>
    <row r="287" spans="1:48" ht="15.75" customHeight="1" x14ac:dyDescent="0.3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</row>
    <row r="288" spans="1:48" ht="15.75" customHeight="1" x14ac:dyDescent="0.3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</row>
    <row r="289" spans="1:48" ht="15.75" customHeight="1" x14ac:dyDescent="0.3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</row>
    <row r="290" spans="1:48" ht="15.75" customHeight="1" x14ac:dyDescent="0.3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</row>
    <row r="291" spans="1:48" ht="15.75" customHeight="1" x14ac:dyDescent="0.3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</row>
    <row r="292" spans="1:48" ht="15.75" customHeight="1" x14ac:dyDescent="0.3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</row>
    <row r="293" spans="1:48" ht="15.75" customHeight="1" x14ac:dyDescent="0.3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</row>
    <row r="294" spans="1:48" ht="15.75" customHeight="1" x14ac:dyDescent="0.3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</row>
    <row r="295" spans="1:48" ht="15.75" customHeight="1" x14ac:dyDescent="0.3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</row>
    <row r="296" spans="1:48" ht="15.75" customHeight="1" x14ac:dyDescent="0.3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</row>
    <row r="297" spans="1:48" ht="15.75" customHeight="1" x14ac:dyDescent="0.3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</row>
    <row r="298" spans="1:48" ht="15.75" customHeight="1" x14ac:dyDescent="0.3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</row>
    <row r="299" spans="1:48" ht="15.75" customHeight="1" x14ac:dyDescent="0.3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</row>
    <row r="300" spans="1:48" ht="15.75" customHeight="1" x14ac:dyDescent="0.3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</row>
    <row r="301" spans="1:48" ht="15.75" customHeight="1" x14ac:dyDescent="0.3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</row>
    <row r="302" spans="1:48" ht="15.75" customHeight="1" x14ac:dyDescent="0.3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</row>
    <row r="303" spans="1:48" ht="15.75" customHeight="1" x14ac:dyDescent="0.3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</row>
    <row r="304" spans="1:48" ht="15.75" customHeight="1" x14ac:dyDescent="0.3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</row>
    <row r="305" spans="1:48" ht="15.75" customHeight="1" x14ac:dyDescent="0.3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</row>
    <row r="306" spans="1:48" ht="15.75" customHeight="1" x14ac:dyDescent="0.3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</row>
    <row r="307" spans="1:48" ht="15.75" customHeight="1" x14ac:dyDescent="0.3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</row>
    <row r="308" spans="1:48" ht="15.75" customHeight="1" x14ac:dyDescent="0.3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</row>
    <row r="309" spans="1:48" ht="15.75" customHeight="1" x14ac:dyDescent="0.3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</row>
    <row r="310" spans="1:48" ht="15.75" customHeight="1" x14ac:dyDescent="0.3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</row>
    <row r="311" spans="1:48" ht="15.75" customHeight="1" x14ac:dyDescent="0.3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</row>
    <row r="312" spans="1:48" ht="15.75" customHeight="1" x14ac:dyDescent="0.3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</row>
    <row r="313" spans="1:48" ht="15.75" customHeight="1" x14ac:dyDescent="0.3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</row>
    <row r="314" spans="1:48" ht="15.75" customHeight="1" x14ac:dyDescent="0.3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</row>
    <row r="315" spans="1:48" ht="15.75" customHeight="1" x14ac:dyDescent="0.3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</row>
    <row r="316" spans="1:48" ht="15.75" customHeight="1" x14ac:dyDescent="0.3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</row>
    <row r="317" spans="1:48" ht="15.75" customHeight="1" x14ac:dyDescent="0.3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</row>
    <row r="318" spans="1:48" ht="15.75" customHeight="1" x14ac:dyDescent="0.3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</row>
    <row r="319" spans="1:48" ht="15.75" customHeight="1" x14ac:dyDescent="0.3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</row>
    <row r="320" spans="1:48" ht="15.75" customHeight="1" x14ac:dyDescent="0.3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</row>
    <row r="321" spans="1:48" ht="15.75" customHeight="1" x14ac:dyDescent="0.3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</row>
    <row r="322" spans="1:48" ht="15.75" customHeight="1" x14ac:dyDescent="0.3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</row>
    <row r="323" spans="1:48" ht="15.75" customHeight="1" x14ac:dyDescent="0.3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</row>
    <row r="324" spans="1:48" ht="15.75" customHeight="1" x14ac:dyDescent="0.3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</row>
    <row r="325" spans="1:48" ht="15.75" customHeight="1" x14ac:dyDescent="0.3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</row>
    <row r="326" spans="1:48" ht="15.75" customHeight="1" x14ac:dyDescent="0.3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</row>
    <row r="327" spans="1:48" ht="15.75" customHeight="1" x14ac:dyDescent="0.3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</row>
    <row r="328" spans="1:48" ht="15.75" customHeight="1" x14ac:dyDescent="0.3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</row>
    <row r="329" spans="1:48" ht="15.75" customHeight="1" x14ac:dyDescent="0.3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</row>
    <row r="330" spans="1:48" ht="15.75" customHeight="1" x14ac:dyDescent="0.3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</row>
    <row r="331" spans="1:48" ht="15.75" customHeight="1" x14ac:dyDescent="0.3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</row>
    <row r="332" spans="1:48" ht="15.75" customHeight="1" x14ac:dyDescent="0.3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</row>
    <row r="333" spans="1:48" ht="15.75" customHeight="1" x14ac:dyDescent="0.3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</row>
    <row r="334" spans="1:48" ht="15.75" customHeight="1" x14ac:dyDescent="0.3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</row>
    <row r="335" spans="1:48" ht="15.75" customHeight="1" x14ac:dyDescent="0.3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</row>
    <row r="336" spans="1:48" ht="15.75" customHeight="1" x14ac:dyDescent="0.3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</row>
    <row r="337" spans="1:48" ht="15.75" customHeight="1" x14ac:dyDescent="0.3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</row>
    <row r="338" spans="1:48" ht="15.75" customHeight="1" x14ac:dyDescent="0.3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</row>
    <row r="339" spans="1:48" ht="15.75" customHeight="1" x14ac:dyDescent="0.3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</row>
    <row r="340" spans="1:48" ht="15.75" customHeight="1" x14ac:dyDescent="0.3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</row>
    <row r="341" spans="1:48" ht="15.75" customHeight="1" x14ac:dyDescent="0.3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</row>
    <row r="342" spans="1:48" ht="15.75" customHeight="1" x14ac:dyDescent="0.3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</row>
    <row r="343" spans="1:48" ht="15.75" customHeight="1" x14ac:dyDescent="0.3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</row>
    <row r="344" spans="1:48" ht="15.75" customHeight="1" x14ac:dyDescent="0.3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</row>
    <row r="345" spans="1:48" ht="15.75" customHeight="1" x14ac:dyDescent="0.3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</row>
    <row r="346" spans="1:48" ht="15.75" customHeight="1" x14ac:dyDescent="0.3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</row>
    <row r="347" spans="1:48" ht="15.75" customHeight="1" x14ac:dyDescent="0.3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</row>
    <row r="348" spans="1:48" ht="15.75" customHeight="1" x14ac:dyDescent="0.3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</row>
    <row r="349" spans="1:48" ht="15.75" customHeight="1" x14ac:dyDescent="0.3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</row>
    <row r="350" spans="1:48" ht="15.75" customHeight="1" x14ac:dyDescent="0.3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</row>
    <row r="351" spans="1:48" ht="15.75" customHeight="1" x14ac:dyDescent="0.3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</row>
    <row r="352" spans="1:48" ht="15.75" customHeight="1" x14ac:dyDescent="0.3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</row>
    <row r="353" spans="1:48" ht="15.75" customHeight="1" x14ac:dyDescent="0.3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</row>
    <row r="354" spans="1:48" ht="15.75" customHeight="1" x14ac:dyDescent="0.3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</row>
    <row r="355" spans="1:48" ht="15.75" customHeight="1" x14ac:dyDescent="0.3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</row>
    <row r="356" spans="1:48" ht="15.75" customHeight="1" x14ac:dyDescent="0.3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</row>
    <row r="357" spans="1:48" ht="15.75" customHeight="1" x14ac:dyDescent="0.3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</row>
    <row r="358" spans="1:48" ht="15.75" customHeight="1" x14ac:dyDescent="0.3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</row>
    <row r="359" spans="1:48" ht="15.75" customHeight="1" x14ac:dyDescent="0.3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</row>
    <row r="360" spans="1:48" ht="15.75" customHeight="1" x14ac:dyDescent="0.3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</row>
    <row r="361" spans="1:48" ht="15.75" customHeight="1" x14ac:dyDescent="0.3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</row>
    <row r="362" spans="1:48" ht="15.75" customHeight="1" x14ac:dyDescent="0.3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</row>
    <row r="363" spans="1:48" ht="15.75" customHeight="1" x14ac:dyDescent="0.3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</row>
    <row r="364" spans="1:48" ht="15.75" customHeight="1" x14ac:dyDescent="0.3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</row>
    <row r="365" spans="1:48" ht="15.75" customHeight="1" x14ac:dyDescent="0.3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</row>
    <row r="366" spans="1:48" ht="15.75" customHeight="1" x14ac:dyDescent="0.3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</row>
    <row r="367" spans="1:48" ht="15.75" customHeight="1" x14ac:dyDescent="0.3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</row>
    <row r="368" spans="1:48" ht="15.75" customHeight="1" x14ac:dyDescent="0.3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</row>
    <row r="369" spans="1:48" ht="15.75" customHeight="1" x14ac:dyDescent="0.3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</row>
    <row r="370" spans="1:48" ht="15.75" customHeight="1" x14ac:dyDescent="0.3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</row>
    <row r="371" spans="1:48" ht="15.75" customHeight="1" x14ac:dyDescent="0.3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</row>
    <row r="372" spans="1:48" ht="15.75" customHeight="1" x14ac:dyDescent="0.3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</row>
    <row r="373" spans="1:48" ht="15.75" customHeight="1" x14ac:dyDescent="0.3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</row>
    <row r="374" spans="1:48" ht="15.75" customHeight="1" x14ac:dyDescent="0.3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</row>
    <row r="375" spans="1:48" ht="15.75" customHeight="1" x14ac:dyDescent="0.3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</row>
    <row r="376" spans="1:48" ht="15.75" customHeight="1" x14ac:dyDescent="0.3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</row>
    <row r="377" spans="1:48" ht="15.75" customHeight="1" x14ac:dyDescent="0.3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</row>
    <row r="378" spans="1:48" ht="15.75" customHeight="1" x14ac:dyDescent="0.3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</row>
    <row r="379" spans="1:48" ht="15.75" customHeight="1" x14ac:dyDescent="0.3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</row>
    <row r="380" spans="1:48" ht="15.75" customHeight="1" x14ac:dyDescent="0.3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</row>
    <row r="381" spans="1:48" ht="15.75" customHeight="1" x14ac:dyDescent="0.3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</row>
    <row r="382" spans="1:48" ht="15.75" customHeight="1" x14ac:dyDescent="0.3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</row>
    <row r="383" spans="1:48" ht="15.75" customHeight="1" x14ac:dyDescent="0.3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</row>
    <row r="384" spans="1:48" ht="15.75" customHeight="1" x14ac:dyDescent="0.3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</row>
    <row r="385" spans="1:48" ht="15.75" customHeight="1" x14ac:dyDescent="0.3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</row>
    <row r="386" spans="1:48" ht="15.75" customHeight="1" x14ac:dyDescent="0.3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</row>
    <row r="387" spans="1:48" ht="15.75" customHeight="1" x14ac:dyDescent="0.3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</row>
    <row r="388" spans="1:48" ht="15.75" customHeight="1" x14ac:dyDescent="0.3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</row>
    <row r="389" spans="1:48" ht="15.75" customHeight="1" x14ac:dyDescent="0.3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</row>
    <row r="390" spans="1:48" ht="15.75" customHeight="1" x14ac:dyDescent="0.3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</row>
    <row r="391" spans="1:48" ht="15.75" customHeight="1" x14ac:dyDescent="0.3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</row>
    <row r="392" spans="1:48" ht="15.75" customHeight="1" x14ac:dyDescent="0.3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</row>
    <row r="393" spans="1:48" ht="15.75" customHeight="1" x14ac:dyDescent="0.3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</row>
    <row r="394" spans="1:48" ht="15.75" customHeight="1" x14ac:dyDescent="0.3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</row>
    <row r="395" spans="1:48" ht="15.75" customHeight="1" x14ac:dyDescent="0.3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</row>
    <row r="396" spans="1:48" ht="15.75" customHeight="1" x14ac:dyDescent="0.3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</row>
    <row r="397" spans="1:48" ht="15.75" customHeight="1" x14ac:dyDescent="0.3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</row>
    <row r="398" spans="1:48" ht="15.75" customHeight="1" x14ac:dyDescent="0.35"/>
    <row r="399" spans="1:48" ht="15.75" customHeight="1" x14ac:dyDescent="0.35"/>
    <row r="400" spans="1:48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26">
    <mergeCell ref="B170:J170"/>
    <mergeCell ref="B178:J178"/>
    <mergeCell ref="B186:J186"/>
    <mergeCell ref="B194:J194"/>
    <mergeCell ref="B106:J106"/>
    <mergeCell ref="B114:J114"/>
    <mergeCell ref="B122:J122"/>
    <mergeCell ref="B130:J130"/>
    <mergeCell ref="B138:J138"/>
    <mergeCell ref="B146:J146"/>
    <mergeCell ref="B154:J154"/>
    <mergeCell ref="B69:J69"/>
    <mergeCell ref="B77:J77"/>
    <mergeCell ref="B85:J85"/>
    <mergeCell ref="B93:J93"/>
    <mergeCell ref="B162:J162"/>
    <mergeCell ref="B29:J29"/>
    <mergeCell ref="B37:J37"/>
    <mergeCell ref="B45:J45"/>
    <mergeCell ref="B53:J53"/>
    <mergeCell ref="B61:J61"/>
    <mergeCell ref="AS3:AS4"/>
    <mergeCell ref="AV3:AV4"/>
    <mergeCell ref="B5:J5"/>
    <mergeCell ref="B13:J13"/>
    <mergeCell ref="B21:J21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V1000"/>
  <sheetViews>
    <sheetView showGridLines="0" tabSelected="1" topLeftCell="A4" workbookViewId="0">
      <selection activeCell="H27" sqref="H27"/>
    </sheetView>
  </sheetViews>
  <sheetFormatPr defaultColWidth="14.453125" defaultRowHeight="15" customHeight="1" x14ac:dyDescent="0.35"/>
  <cols>
    <col min="1" max="1" width="8.08984375" customWidth="1"/>
    <col min="2" max="2" width="11.54296875" customWidth="1"/>
    <col min="3" max="4" width="8" customWidth="1"/>
    <col min="5" max="5" width="8" hidden="1" customWidth="1"/>
    <col min="6" max="6" width="23.54296875" customWidth="1"/>
    <col min="7" max="7" width="4.08984375" customWidth="1"/>
    <col min="8" max="8" width="3.453125" customWidth="1"/>
    <col min="9" max="9" width="5" customWidth="1"/>
    <col min="10" max="10" width="24.08984375" customWidth="1"/>
    <col min="11" max="11" width="6.08984375" hidden="1" customWidth="1"/>
    <col min="12" max="12" width="24.81640625" hidden="1" customWidth="1"/>
    <col min="13" max="13" width="21.08984375" customWidth="1"/>
    <col min="14" max="14" width="9.08984375" customWidth="1"/>
    <col min="15" max="15" width="4.08984375" customWidth="1"/>
    <col min="16" max="16" width="16.54296875" hidden="1" customWidth="1"/>
    <col min="17" max="17" width="24" customWidth="1"/>
    <col min="18" max="18" width="5.54296875" customWidth="1"/>
    <col min="19" max="21" width="3.81640625" customWidth="1"/>
    <col min="22" max="24" width="4.453125" customWidth="1"/>
    <col min="25" max="25" width="5.453125" customWidth="1"/>
    <col min="26" max="26" width="11.08984375" customWidth="1"/>
    <col min="27" max="28" width="9.08984375" hidden="1" customWidth="1"/>
    <col min="29" max="29" width="10.08984375" hidden="1" customWidth="1"/>
    <col min="30" max="30" width="20.08984375" hidden="1" customWidth="1"/>
    <col min="31" max="39" width="9.08984375" hidden="1" customWidth="1"/>
    <col min="40" max="40" width="13.453125" hidden="1" customWidth="1"/>
    <col min="41" max="41" width="8.984375E-2" hidden="1" customWidth="1"/>
    <col min="42" max="43" width="8.81640625" hidden="1" customWidth="1"/>
    <col min="44" max="44" width="10" hidden="1" customWidth="1"/>
    <col min="45" max="45" width="28.54296875" hidden="1" customWidth="1"/>
    <col min="46" max="47" width="8.984375E-2" hidden="1" customWidth="1"/>
    <col min="48" max="48" width="28" hidden="1" customWidth="1"/>
    <col min="49" max="49" width="0" hidden="1" customWidth="1"/>
  </cols>
  <sheetData>
    <row r="1" spans="1:48" ht="14.5" x14ac:dyDescent="0.35">
      <c r="A1" s="8"/>
      <c r="B1" s="8"/>
      <c r="C1" s="8"/>
      <c r="D1" s="8"/>
      <c r="E1" s="7"/>
      <c r="F1" s="7"/>
      <c r="G1" s="7"/>
      <c r="H1" s="7"/>
      <c r="I1" s="7"/>
      <c r="J1" s="7"/>
      <c r="K1" s="7"/>
      <c r="L1" s="8"/>
      <c r="M1" s="8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</row>
    <row r="2" spans="1:48" ht="14.5" x14ac:dyDescent="0.35">
      <c r="A2" s="8"/>
      <c r="B2" s="8"/>
      <c r="C2" s="8"/>
      <c r="D2" s="8"/>
      <c r="E2" s="7"/>
      <c r="F2" s="9" t="s">
        <v>29</v>
      </c>
      <c r="G2" s="7"/>
      <c r="H2" s="7"/>
      <c r="I2" s="7"/>
      <c r="J2" s="7"/>
      <c r="K2" s="7"/>
      <c r="L2" s="8"/>
      <c r="M2" s="8"/>
      <c r="N2" s="7"/>
      <c r="O2" s="7"/>
      <c r="P2" s="9" t="s">
        <v>1</v>
      </c>
      <c r="Q2" s="9" t="s">
        <v>1</v>
      </c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</row>
    <row r="3" spans="1:48" ht="15.75" customHeight="1" x14ac:dyDescent="0.35">
      <c r="A3" s="8"/>
      <c r="B3" s="8"/>
      <c r="C3" s="8"/>
      <c r="D3" s="8"/>
      <c r="E3" s="7"/>
      <c r="F3" s="7"/>
      <c r="G3" s="7"/>
      <c r="H3" s="7"/>
      <c r="I3" s="7"/>
      <c r="J3" s="7"/>
      <c r="K3" s="7"/>
      <c r="L3" s="8"/>
      <c r="M3" s="8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97" t="s">
        <v>31</v>
      </c>
      <c r="AT3" s="7"/>
      <c r="AU3" s="7"/>
      <c r="AV3" s="97" t="s">
        <v>32</v>
      </c>
    </row>
    <row r="4" spans="1:48" ht="14.5" x14ac:dyDescent="0.35">
      <c r="A4" s="8"/>
      <c r="B4" s="50" t="s">
        <v>33</v>
      </c>
      <c r="C4" s="50" t="s">
        <v>34</v>
      </c>
      <c r="D4" s="50" t="s">
        <v>35</v>
      </c>
      <c r="E4" s="56" t="s">
        <v>36</v>
      </c>
      <c r="F4" s="1"/>
      <c r="G4" s="1"/>
      <c r="H4" s="1"/>
      <c r="I4" s="1"/>
      <c r="J4" s="1"/>
      <c r="K4" s="49" t="s">
        <v>36</v>
      </c>
      <c r="L4" s="44"/>
      <c r="M4" s="8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92"/>
      <c r="AT4" s="7"/>
      <c r="AU4" s="7"/>
      <c r="AV4" s="92"/>
    </row>
    <row r="5" spans="1:48" ht="15.75" customHeight="1" x14ac:dyDescent="0.35">
      <c r="A5" s="8"/>
      <c r="B5" s="96" t="s">
        <v>37</v>
      </c>
      <c r="C5" s="94"/>
      <c r="D5" s="94"/>
      <c r="E5" s="94"/>
      <c r="F5" s="94"/>
      <c r="G5" s="94"/>
      <c r="H5" s="94"/>
      <c r="I5" s="94"/>
      <c r="J5" s="95"/>
      <c r="K5" s="57"/>
      <c r="L5" s="30" t="s">
        <v>38</v>
      </c>
      <c r="M5" s="14" t="s">
        <v>38</v>
      </c>
      <c r="N5" s="7"/>
      <c r="O5" s="15" t="s">
        <v>39</v>
      </c>
      <c r="P5" s="15" t="s">
        <v>40</v>
      </c>
      <c r="Q5" s="15" t="s">
        <v>41</v>
      </c>
      <c r="R5" s="15" t="s">
        <v>42</v>
      </c>
      <c r="S5" s="15" t="s">
        <v>43</v>
      </c>
      <c r="T5" s="15" t="s">
        <v>44</v>
      </c>
      <c r="U5" s="15" t="s">
        <v>45</v>
      </c>
      <c r="V5" s="15" t="s">
        <v>46</v>
      </c>
      <c r="W5" s="15" t="s">
        <v>47</v>
      </c>
      <c r="X5" s="15" t="s">
        <v>48</v>
      </c>
      <c r="Y5" s="16" t="s">
        <v>49</v>
      </c>
      <c r="Z5" s="17" t="s">
        <v>50</v>
      </c>
      <c r="AA5" s="7"/>
      <c r="AB5" s="15" t="s">
        <v>51</v>
      </c>
      <c r="AC5" s="15" t="s">
        <v>40</v>
      </c>
      <c r="AD5" s="15" t="s">
        <v>41</v>
      </c>
      <c r="AE5" s="15" t="s">
        <v>42</v>
      </c>
      <c r="AF5" s="15" t="s">
        <v>43</v>
      </c>
      <c r="AG5" s="15" t="s">
        <v>44</v>
      </c>
      <c r="AH5" s="15" t="s">
        <v>45</v>
      </c>
      <c r="AI5" s="19" t="s">
        <v>46</v>
      </c>
      <c r="AJ5" s="19" t="s">
        <v>47</v>
      </c>
      <c r="AK5" s="20" t="s">
        <v>48</v>
      </c>
      <c r="AL5" s="20" t="s">
        <v>49</v>
      </c>
      <c r="AM5" s="21" t="s">
        <v>52</v>
      </c>
      <c r="AN5" s="22" t="s">
        <v>53</v>
      </c>
      <c r="AO5" s="22" t="s">
        <v>54</v>
      </c>
      <c r="AP5" s="22"/>
      <c r="AQ5" s="7">
        <v>1</v>
      </c>
      <c r="AR5" s="2" t="s">
        <v>2</v>
      </c>
      <c r="AS5" s="47" t="s">
        <v>16</v>
      </c>
      <c r="AT5" s="7">
        <v>1</v>
      </c>
      <c r="AU5" s="2" t="s">
        <v>2</v>
      </c>
      <c r="AV5" s="23" t="s">
        <v>3</v>
      </c>
    </row>
    <row r="6" spans="1:48" ht="15.5" x14ac:dyDescent="0.35">
      <c r="A6" s="8"/>
      <c r="B6" s="24">
        <v>45611</v>
      </c>
      <c r="C6" s="25">
        <v>0.38541666666666669</v>
      </c>
      <c r="D6" s="25" t="s">
        <v>97</v>
      </c>
      <c r="E6" s="26">
        <f t="shared" ref="E6:E8" si="0">IF(ISNUMBER(G6),IF(G6&gt;I6,3,IF(G6=I6,1,0))," ")</f>
        <v>3</v>
      </c>
      <c r="F6" s="27" t="str">
        <f>VLOOKUP($AQ5,$AQ$3:$AS$15,3,0)</f>
        <v>Luis Silva (CFB)</v>
      </c>
      <c r="G6" s="28">
        <v>1</v>
      </c>
      <c r="H6" s="27" t="s">
        <v>57</v>
      </c>
      <c r="I6" s="28">
        <v>0</v>
      </c>
      <c r="J6" s="27" t="str">
        <f>VLOOKUP($AQ7,$AQ$3:$AS$15,3,0)</f>
        <v>Pedro Amaro (CFB)</v>
      </c>
      <c r="K6" s="29">
        <f t="shared" ref="K6:K8" si="1">IF(ISNUMBER(G6),IF(I6&gt;G6,3,IF(I6=G6,1,0))," ")</f>
        <v>0</v>
      </c>
      <c r="L6" s="30" t="str">
        <f>VLOOKUP($AT12,$AT$3:$AV$15,3,0)</f>
        <v>Luís Abreu (CFB)</v>
      </c>
      <c r="M6" s="27" t="s">
        <v>98</v>
      </c>
      <c r="N6" s="8">
        <v>1</v>
      </c>
      <c r="O6" s="2">
        <v>1</v>
      </c>
      <c r="P6" s="2" t="str">
        <f t="shared" ref="P6:P14" si="2">VLOOKUP($N6,$AB$2:$AL$1048576,2,0)</f>
        <v>Jogador 7</v>
      </c>
      <c r="Q6" s="31" t="str">
        <f t="shared" ref="Q6:Q8" si="3">VLOOKUP($N6,AB:AL,3,0)</f>
        <v>André Fernandes (CFB)</v>
      </c>
      <c r="R6" s="31">
        <f t="shared" ref="R6:R14" si="4">VLOOKUP($N6,$AB:$AL,4,0)</f>
        <v>8</v>
      </c>
      <c r="S6" s="31">
        <f t="shared" ref="S6:S14" si="5">VLOOKUP($N6,$AB:$AL,5,0)</f>
        <v>6</v>
      </c>
      <c r="T6" s="31">
        <f t="shared" ref="T6:T14" si="6">VLOOKUP($N6,$AB:$AL,6,0)</f>
        <v>2</v>
      </c>
      <c r="U6" s="31">
        <f t="shared" ref="U6:U14" si="7">VLOOKUP($N6,$AB:$AL,7,0)</f>
        <v>0</v>
      </c>
      <c r="V6" s="31">
        <f t="shared" ref="V6:V14" si="8">VLOOKUP($N6,$AB:$AL,8,0)</f>
        <v>23</v>
      </c>
      <c r="W6" s="31">
        <f t="shared" ref="W6:W14" si="9">VLOOKUP($N6,$AB:$AL,9,0)</f>
        <v>4</v>
      </c>
      <c r="X6" s="31">
        <f t="shared" ref="X6:X14" si="10">VLOOKUP($N6,$AB:$AL,10,0)</f>
        <v>19</v>
      </c>
      <c r="Y6" s="32">
        <f t="shared" ref="Y6:Y14" si="11">VLOOKUP($N6,$AB:$AL,11,0)</f>
        <v>20</v>
      </c>
      <c r="Z6" s="59">
        <v>280</v>
      </c>
      <c r="AA6" s="7"/>
      <c r="AB6" s="2">
        <f t="shared" ref="AB6:AB14" si="12">RANK(AM6,$AM$6:$AM$14,1)</f>
        <v>9</v>
      </c>
      <c r="AC6" s="2" t="s">
        <v>2</v>
      </c>
      <c r="AD6" s="14" t="str">
        <f t="shared" ref="AD6:AD14" si="13">VLOOKUP($AQ5,$AQ$3:$AS$15,3,0)</f>
        <v>Luis Silva (CFB)</v>
      </c>
      <c r="AE6" s="2">
        <f t="shared" ref="AE6:AE14" si="14">COUNTIFS(F:F,AS5,G:G,"&gt;=0")+COUNTIFS(J:J,AS5,I:I,"&gt;=0")</f>
        <v>8</v>
      </c>
      <c r="AF6" s="2">
        <f>COUNTIFS($F:$F,AS5,$E:$E,3)+COUNTIFS($J:$J,AS5,$K:$K,3)</f>
        <v>1</v>
      </c>
      <c r="AG6" s="2">
        <f>COUNTIFS($F:$F,AS5,$E:$E,1)+COUNTIFS($J:$J,AS5,$K:$K,1)</f>
        <v>1</v>
      </c>
      <c r="AH6" s="2">
        <f>COUNTIFS($F:$F,AS5,$E:$E,0)+COUNTIFS($J:$J,AS5,$K:$K,0)</f>
        <v>6</v>
      </c>
      <c r="AI6" s="2">
        <f>SUMIF(F:F,AS5,G:G)+SUMIF(J:J,AS5,I:I)</f>
        <v>5</v>
      </c>
      <c r="AJ6" s="2">
        <f>SUMIFS(G:G,J:J,AS5)+SUMIFS(I:I,F:F,AS5)</f>
        <v>24</v>
      </c>
      <c r="AK6" s="2">
        <f t="shared" ref="AK6:AK14" si="15">AI6-AJ6</f>
        <v>-19</v>
      </c>
      <c r="AL6" s="2">
        <f>SUMIF(F:F,AS5,E:E)+SUMIF(J:J,AS5,K:K)</f>
        <v>4</v>
      </c>
      <c r="AM6" s="35">
        <f t="shared" ref="AM6:AM14" si="16">+AO6+AN6*0.005</f>
        <v>8.0449999999999999</v>
      </c>
      <c r="AN6" s="8">
        <f t="shared" ref="AN6:AN14" si="17">RANK(AK6,$AK$6:$AK$14,0)</f>
        <v>9</v>
      </c>
      <c r="AO6" s="8">
        <f t="shared" ref="AO6:AO14" si="18">RANK(AL6,$AL$6:$AL$14,0)</f>
        <v>8</v>
      </c>
      <c r="AP6" s="7"/>
      <c r="AQ6" s="7">
        <v>2</v>
      </c>
      <c r="AR6" s="2" t="s">
        <v>5</v>
      </c>
      <c r="AS6" s="4" t="s">
        <v>7</v>
      </c>
      <c r="AT6" s="7">
        <v>2</v>
      </c>
      <c r="AU6" s="2" t="s">
        <v>5</v>
      </c>
      <c r="AV6" s="43" t="s">
        <v>99</v>
      </c>
    </row>
    <row r="7" spans="1:48" ht="18.75" customHeight="1" x14ac:dyDescent="0.35">
      <c r="A7" s="8"/>
      <c r="B7" s="24">
        <v>45611</v>
      </c>
      <c r="C7" s="25">
        <v>0.38541666666666669</v>
      </c>
      <c r="D7" s="37" t="s">
        <v>100</v>
      </c>
      <c r="E7" s="38">
        <f t="shared" si="0"/>
        <v>3</v>
      </c>
      <c r="F7" s="30" t="str">
        <f t="shared" ref="F7:F8" si="19">VLOOKUP($AQ8,$AQ$3:$AS$15,3,0)</f>
        <v>Rui Varela (Tires)</v>
      </c>
      <c r="G7" s="39">
        <v>2</v>
      </c>
      <c r="H7" s="30" t="s">
        <v>57</v>
      </c>
      <c r="I7" s="39">
        <v>1</v>
      </c>
      <c r="J7" s="40" t="str">
        <f>VLOOKUP($AQ13,$AQ$3:$AS$15,3,0)</f>
        <v>Carlos Ricardo (SCB)</v>
      </c>
      <c r="K7" s="29">
        <f t="shared" si="1"/>
        <v>0</v>
      </c>
      <c r="L7" s="30" t="str">
        <f>VLOOKUP($AT9,$AT$3:$AV$15,3,0)</f>
        <v>José Santos (CFB)</v>
      </c>
      <c r="M7" s="27" t="s">
        <v>101</v>
      </c>
      <c r="N7" s="8">
        <v>2</v>
      </c>
      <c r="O7" s="2">
        <v>2</v>
      </c>
      <c r="P7" s="2" t="str">
        <f t="shared" si="2"/>
        <v>Jogador 8</v>
      </c>
      <c r="Q7" s="31" t="str">
        <f t="shared" si="3"/>
        <v>Nuno Afonso (SCP)</v>
      </c>
      <c r="R7" s="31">
        <f t="shared" si="4"/>
        <v>8</v>
      </c>
      <c r="S7" s="31">
        <f t="shared" si="5"/>
        <v>5</v>
      </c>
      <c r="T7" s="31">
        <f t="shared" si="6"/>
        <v>3</v>
      </c>
      <c r="U7" s="31">
        <f t="shared" si="7"/>
        <v>0</v>
      </c>
      <c r="V7" s="31">
        <f t="shared" si="8"/>
        <v>17</v>
      </c>
      <c r="W7" s="31">
        <f t="shared" si="9"/>
        <v>5</v>
      </c>
      <c r="X7" s="31">
        <f t="shared" si="10"/>
        <v>12</v>
      </c>
      <c r="Y7" s="32">
        <f t="shared" si="11"/>
        <v>18</v>
      </c>
      <c r="Z7" s="59">
        <v>210</v>
      </c>
      <c r="AA7" s="7"/>
      <c r="AB7" s="2">
        <f t="shared" si="12"/>
        <v>4</v>
      </c>
      <c r="AC7" s="2" t="s">
        <v>5</v>
      </c>
      <c r="AD7" s="14" t="str">
        <f t="shared" si="13"/>
        <v>Miguel Castro (CFS)</v>
      </c>
      <c r="AE7" s="2">
        <f t="shared" si="14"/>
        <v>8</v>
      </c>
      <c r="AF7" s="2">
        <f>COUNTIFS($F:$F,$AS6,$E:$E,3)+COUNTIFS($J:$J,$AS6,$K:$K,3)</f>
        <v>3</v>
      </c>
      <c r="AG7" s="2">
        <f>COUNTIFS($F:$F,$AS6,$E:$E,1)+COUNTIFS($J:$J,$AS6,$K:$K,1)</f>
        <v>3</v>
      </c>
      <c r="AH7" s="2">
        <f>COUNTIFS($F:$F,$AS6,$E:$E,0)+COUNTIFS($J:$J,$AS6,$K:$K,0)</f>
        <v>2</v>
      </c>
      <c r="AI7" s="2">
        <f>SUMIF(F:F,AS6,G:G)+SUMIF(J:J,AS6,I:I)</f>
        <v>19</v>
      </c>
      <c r="AJ7" s="2">
        <f>SUMIFS(G:G,J:J,AS6)+SUMIFS(I:I,F:F,AS6)</f>
        <v>12</v>
      </c>
      <c r="AK7" s="2">
        <f t="shared" si="15"/>
        <v>7</v>
      </c>
      <c r="AL7" s="2">
        <f>SUMIF(F:F,AS6,E:E)+SUMIF(J:J,AS6,K:K)</f>
        <v>12</v>
      </c>
      <c r="AM7" s="35">
        <f t="shared" si="16"/>
        <v>4.0199999999999996</v>
      </c>
      <c r="AN7" s="8">
        <f t="shared" si="17"/>
        <v>4</v>
      </c>
      <c r="AO7" s="8">
        <f t="shared" si="18"/>
        <v>4</v>
      </c>
      <c r="AP7" s="7"/>
      <c r="AQ7" s="7">
        <v>3</v>
      </c>
      <c r="AR7" s="2" t="s">
        <v>8</v>
      </c>
      <c r="AS7" s="60" t="s">
        <v>13</v>
      </c>
      <c r="AT7" s="7">
        <v>3</v>
      </c>
      <c r="AU7" s="2" t="s">
        <v>8</v>
      </c>
      <c r="AV7" s="43" t="s">
        <v>9</v>
      </c>
    </row>
    <row r="8" spans="1:48" ht="15.5" x14ac:dyDescent="0.35">
      <c r="A8" s="8"/>
      <c r="B8" s="24">
        <v>45611</v>
      </c>
      <c r="C8" s="25">
        <v>0.38541666666666669</v>
      </c>
      <c r="D8" s="37" t="s">
        <v>102</v>
      </c>
      <c r="E8" s="38">
        <f t="shared" si="0"/>
        <v>0</v>
      </c>
      <c r="F8" s="30" t="str">
        <f t="shared" si="19"/>
        <v>Nuno Silva (SCP)</v>
      </c>
      <c r="G8" s="39">
        <v>0</v>
      </c>
      <c r="H8" s="30" t="s">
        <v>57</v>
      </c>
      <c r="I8" s="39">
        <v>4</v>
      </c>
      <c r="J8" s="40" t="str">
        <f>VLOOKUP($AQ12,$AQ$3:$AS$15,3,0)</f>
        <v>Nuno Afonso (SCP)</v>
      </c>
      <c r="K8" s="29">
        <f t="shared" si="1"/>
        <v>3</v>
      </c>
      <c r="L8" s="30" t="str">
        <f>VLOOKUP($AT6,$AT$3:$AV$15,3,0)</f>
        <v>Ricardo Pavão (Tires)</v>
      </c>
      <c r="M8" s="27" t="s">
        <v>103</v>
      </c>
      <c r="N8" s="8">
        <v>3</v>
      </c>
      <c r="O8" s="2">
        <v>3</v>
      </c>
      <c r="P8" s="2" t="str">
        <f t="shared" si="2"/>
        <v>Jogador 6</v>
      </c>
      <c r="Q8" s="2" t="str">
        <f t="shared" si="3"/>
        <v>Nuno Henriques (CFB)</v>
      </c>
      <c r="R8" s="2">
        <f t="shared" si="4"/>
        <v>8</v>
      </c>
      <c r="S8" s="2">
        <f t="shared" si="5"/>
        <v>5</v>
      </c>
      <c r="T8" s="2">
        <f t="shared" si="6"/>
        <v>1</v>
      </c>
      <c r="U8" s="2">
        <f t="shared" si="7"/>
        <v>2</v>
      </c>
      <c r="V8" s="2">
        <f t="shared" si="8"/>
        <v>16</v>
      </c>
      <c r="W8" s="2">
        <f t="shared" si="9"/>
        <v>8</v>
      </c>
      <c r="X8" s="2">
        <f t="shared" si="10"/>
        <v>8</v>
      </c>
      <c r="Y8" s="41">
        <f t="shared" si="11"/>
        <v>16</v>
      </c>
      <c r="Z8" s="59">
        <v>175</v>
      </c>
      <c r="AA8" s="7"/>
      <c r="AB8" s="2">
        <f t="shared" si="12"/>
        <v>7</v>
      </c>
      <c r="AC8" s="2" t="s">
        <v>8</v>
      </c>
      <c r="AD8" s="14" t="str">
        <f t="shared" si="13"/>
        <v>Pedro Amaro (CFB)</v>
      </c>
      <c r="AE8" s="2">
        <f t="shared" si="14"/>
        <v>8</v>
      </c>
      <c r="AF8" s="2">
        <f>COUNTIFS($F:$F,AS7,$E:$E,3)+COUNTIFS($J:$J,AS7,$K:$K,3)</f>
        <v>1</v>
      </c>
      <c r="AG8" s="2">
        <f>COUNTIFS($F:$F,AS7,$E:$E,1)+COUNTIFS($J:$J,AS7,$K:$K,1)</f>
        <v>2</v>
      </c>
      <c r="AH8" s="2">
        <f>COUNTIFS($F:$F,AS7,$E:$E,0)+COUNTIFS($J:$J,AS7,$K:$K,0)</f>
        <v>5</v>
      </c>
      <c r="AI8" s="2">
        <f>SUMIF(F:F,AS7,G:G)+SUMIF(J:J,AS7,I:I)</f>
        <v>12</v>
      </c>
      <c r="AJ8" s="2">
        <f>SUMIFS(G:G,J:J,AS7)+SUMIFS(I:I,F:F,AS7)</f>
        <v>23</v>
      </c>
      <c r="AK8" s="2">
        <f t="shared" si="15"/>
        <v>-11</v>
      </c>
      <c r="AL8" s="2">
        <f>SUMIF(F:F,AS7,E:E)+SUMIF(J:J,AS7,K:K)</f>
        <v>5</v>
      </c>
      <c r="AM8" s="35">
        <f t="shared" si="16"/>
        <v>7.0350000000000001</v>
      </c>
      <c r="AN8" s="8">
        <f t="shared" si="17"/>
        <v>7</v>
      </c>
      <c r="AO8" s="8">
        <f t="shared" si="18"/>
        <v>7</v>
      </c>
      <c r="AP8" s="7"/>
      <c r="AQ8" s="7">
        <v>4</v>
      </c>
      <c r="AR8" s="2" t="s">
        <v>11</v>
      </c>
      <c r="AS8" s="4" t="s">
        <v>10</v>
      </c>
      <c r="AT8" s="7">
        <v>4</v>
      </c>
      <c r="AU8" s="2" t="s">
        <v>11</v>
      </c>
      <c r="AV8" s="43" t="s">
        <v>104</v>
      </c>
    </row>
    <row r="9" spans="1:48" ht="15.5" x14ac:dyDescent="0.35">
      <c r="A9" s="8"/>
      <c r="B9" s="44"/>
      <c r="C9" s="44"/>
      <c r="D9" s="44"/>
      <c r="E9" s="1"/>
      <c r="F9" s="1"/>
      <c r="G9" s="1"/>
      <c r="H9" s="1"/>
      <c r="I9" s="1"/>
      <c r="J9" s="1"/>
      <c r="K9" s="1"/>
      <c r="L9" s="45"/>
      <c r="M9" s="46"/>
      <c r="N9" s="8">
        <v>4</v>
      </c>
      <c r="O9" s="2">
        <v>4</v>
      </c>
      <c r="P9" s="2" t="str">
        <f t="shared" si="2"/>
        <v>Jogador 2</v>
      </c>
      <c r="Q9" s="2" t="str">
        <f t="shared" ref="Q9:Q14" si="20">VLOOKUP($N9,$AB:$AL,3,0)</f>
        <v>Miguel Castro (CFS)</v>
      </c>
      <c r="R9" s="2">
        <f t="shared" si="4"/>
        <v>8</v>
      </c>
      <c r="S9" s="2">
        <f t="shared" si="5"/>
        <v>3</v>
      </c>
      <c r="T9" s="2">
        <f t="shared" si="6"/>
        <v>3</v>
      </c>
      <c r="U9" s="2">
        <f t="shared" si="7"/>
        <v>2</v>
      </c>
      <c r="V9" s="2">
        <f t="shared" si="8"/>
        <v>19</v>
      </c>
      <c r="W9" s="2">
        <f t="shared" si="9"/>
        <v>12</v>
      </c>
      <c r="X9" s="2">
        <f t="shared" si="10"/>
        <v>7</v>
      </c>
      <c r="Y9" s="41">
        <f t="shared" si="11"/>
        <v>12</v>
      </c>
      <c r="Z9" s="59">
        <v>154</v>
      </c>
      <c r="AA9" s="7"/>
      <c r="AB9" s="2">
        <f t="shared" si="12"/>
        <v>5</v>
      </c>
      <c r="AC9" s="2" t="s">
        <v>11</v>
      </c>
      <c r="AD9" s="14" t="str">
        <f t="shared" si="13"/>
        <v>Rui Varela (Tires)</v>
      </c>
      <c r="AE9" s="2">
        <f t="shared" si="14"/>
        <v>8</v>
      </c>
      <c r="AF9" s="2">
        <f t="shared" ref="AF9:AF10" si="21">COUNTIFS($F:$F,$AS8,$E:$E,3)+COUNTIFS($J:$J,$AS8,$K:$K,3)</f>
        <v>3</v>
      </c>
      <c r="AG9" s="2">
        <f t="shared" ref="AG9:AG10" si="22">COUNTIFS($F:$F,$AS8,$E:$E,1)+COUNTIFS($J:$J,$AS8,$K:$K,1)</f>
        <v>3</v>
      </c>
      <c r="AH9" s="2">
        <f t="shared" ref="AH9:AH10" si="23">COUNTIFS($F:$F,$AS8,$E:$E,0)+COUNTIFS($J:$J,$AS8,$K:$K,0)</f>
        <v>2</v>
      </c>
      <c r="AI9" s="2">
        <f t="shared" ref="AI9:AI10" si="24">SUMIF(F:F,AS8,G:G)+SUMIF(J:J,AS8,I:I)</f>
        <v>15</v>
      </c>
      <c r="AJ9" s="2">
        <f t="shared" ref="AJ9:AJ10" si="25">SUMIFS(G:G,J:J,AS8)+SUMIFS(I:I,F:F,AS8)</f>
        <v>9</v>
      </c>
      <c r="AK9" s="2">
        <f t="shared" si="15"/>
        <v>6</v>
      </c>
      <c r="AL9" s="2">
        <f t="shared" ref="AL9:AL10" si="26">SUMIF(F:F,AS8,E:E)+SUMIF(J:J,AS8,K:K)</f>
        <v>12</v>
      </c>
      <c r="AM9" s="35">
        <f t="shared" si="16"/>
        <v>4.0250000000000004</v>
      </c>
      <c r="AN9" s="8">
        <f t="shared" si="17"/>
        <v>5</v>
      </c>
      <c r="AO9" s="8">
        <f t="shared" si="18"/>
        <v>4</v>
      </c>
      <c r="AP9" s="7"/>
      <c r="AQ9" s="7">
        <v>5</v>
      </c>
      <c r="AR9" s="2" t="s">
        <v>14</v>
      </c>
      <c r="AS9" s="61" t="s">
        <v>19</v>
      </c>
      <c r="AT9" s="7">
        <v>5</v>
      </c>
      <c r="AU9" s="2" t="s">
        <v>14</v>
      </c>
      <c r="AV9" s="43" t="s">
        <v>15</v>
      </c>
    </row>
    <row r="10" spans="1:48" ht="14.5" x14ac:dyDescent="0.35">
      <c r="A10" s="8"/>
      <c r="B10" s="44"/>
      <c r="C10" s="44"/>
      <c r="D10" s="44"/>
      <c r="E10" s="1"/>
      <c r="F10" s="1"/>
      <c r="G10" s="1"/>
      <c r="H10" s="1"/>
      <c r="I10" s="1"/>
      <c r="J10" s="1"/>
      <c r="K10" s="1"/>
      <c r="L10" s="44"/>
      <c r="M10" s="8"/>
      <c r="N10" s="8">
        <v>5</v>
      </c>
      <c r="O10" s="2">
        <v>5</v>
      </c>
      <c r="P10" s="2" t="str">
        <f t="shared" si="2"/>
        <v>Jogador 4</v>
      </c>
      <c r="Q10" s="2" t="str">
        <f t="shared" si="20"/>
        <v>Rui Varela (Tires)</v>
      </c>
      <c r="R10" s="2">
        <f t="shared" si="4"/>
        <v>8</v>
      </c>
      <c r="S10" s="2">
        <f t="shared" si="5"/>
        <v>3</v>
      </c>
      <c r="T10" s="2">
        <f t="shared" si="6"/>
        <v>3</v>
      </c>
      <c r="U10" s="2">
        <f t="shared" si="7"/>
        <v>2</v>
      </c>
      <c r="V10" s="2">
        <f t="shared" si="8"/>
        <v>15</v>
      </c>
      <c r="W10" s="2">
        <f t="shared" si="9"/>
        <v>9</v>
      </c>
      <c r="X10" s="2">
        <f t="shared" si="10"/>
        <v>6</v>
      </c>
      <c r="Y10" s="41">
        <f t="shared" si="11"/>
        <v>12</v>
      </c>
      <c r="Z10" s="59">
        <v>151</v>
      </c>
      <c r="AA10" s="7"/>
      <c r="AB10" s="2">
        <f t="shared" si="12"/>
        <v>6</v>
      </c>
      <c r="AC10" s="2" t="s">
        <v>14</v>
      </c>
      <c r="AD10" s="14" t="str">
        <f t="shared" si="13"/>
        <v>Nuno Silva (SCP)</v>
      </c>
      <c r="AE10" s="2">
        <f t="shared" si="14"/>
        <v>8</v>
      </c>
      <c r="AF10" s="2">
        <f t="shared" si="21"/>
        <v>3</v>
      </c>
      <c r="AG10" s="2">
        <f t="shared" si="22"/>
        <v>0</v>
      </c>
      <c r="AH10" s="2">
        <f t="shared" si="23"/>
        <v>5</v>
      </c>
      <c r="AI10" s="2">
        <f t="shared" si="24"/>
        <v>9</v>
      </c>
      <c r="AJ10" s="2">
        <f t="shared" si="25"/>
        <v>18</v>
      </c>
      <c r="AK10" s="2">
        <f t="shared" si="15"/>
        <v>-9</v>
      </c>
      <c r="AL10" s="2">
        <f t="shared" si="26"/>
        <v>9</v>
      </c>
      <c r="AM10" s="35">
        <f t="shared" si="16"/>
        <v>6.03</v>
      </c>
      <c r="AN10" s="8">
        <f t="shared" si="17"/>
        <v>6</v>
      </c>
      <c r="AO10" s="8">
        <f t="shared" si="18"/>
        <v>6</v>
      </c>
      <c r="AP10" s="7"/>
      <c r="AQ10" s="7">
        <v>6</v>
      </c>
      <c r="AR10" s="2" t="s">
        <v>17</v>
      </c>
      <c r="AS10" s="60" t="s">
        <v>4</v>
      </c>
      <c r="AT10" s="7">
        <v>6</v>
      </c>
      <c r="AU10" s="2" t="s">
        <v>17</v>
      </c>
      <c r="AV10" s="43" t="s">
        <v>6</v>
      </c>
    </row>
    <row r="11" spans="1:48" ht="14.5" x14ac:dyDescent="0.35">
      <c r="A11" s="8"/>
      <c r="B11" s="44"/>
      <c r="C11" s="44"/>
      <c r="D11" s="44"/>
      <c r="E11" s="1"/>
      <c r="F11" s="1"/>
      <c r="G11" s="1"/>
      <c r="H11" s="1"/>
      <c r="I11" s="1"/>
      <c r="J11" s="1"/>
      <c r="K11" s="1"/>
      <c r="L11" s="44"/>
      <c r="M11" s="8"/>
      <c r="N11" s="8">
        <v>6</v>
      </c>
      <c r="O11" s="2">
        <v>6</v>
      </c>
      <c r="P11" s="2" t="str">
        <f t="shared" si="2"/>
        <v>Jogador 5</v>
      </c>
      <c r="Q11" s="2" t="str">
        <f t="shared" si="20"/>
        <v>Nuno Silva (SCP)</v>
      </c>
      <c r="R11" s="2">
        <f t="shared" si="4"/>
        <v>8</v>
      </c>
      <c r="S11" s="2">
        <f t="shared" si="5"/>
        <v>3</v>
      </c>
      <c r="T11" s="2">
        <f t="shared" si="6"/>
        <v>0</v>
      </c>
      <c r="U11" s="2">
        <f t="shared" si="7"/>
        <v>5</v>
      </c>
      <c r="V11" s="2">
        <f t="shared" si="8"/>
        <v>9</v>
      </c>
      <c r="W11" s="2">
        <f t="shared" si="9"/>
        <v>18</v>
      </c>
      <c r="X11" s="2">
        <f t="shared" si="10"/>
        <v>-9</v>
      </c>
      <c r="Y11" s="41">
        <f t="shared" si="11"/>
        <v>9</v>
      </c>
      <c r="Z11" s="59">
        <v>147</v>
      </c>
      <c r="AA11" s="7"/>
      <c r="AB11" s="2">
        <f t="shared" si="12"/>
        <v>3</v>
      </c>
      <c r="AC11" s="2" t="s">
        <v>17</v>
      </c>
      <c r="AD11" s="14" t="str">
        <f t="shared" si="13"/>
        <v>Nuno Henriques (CFB)</v>
      </c>
      <c r="AE11" s="2">
        <f t="shared" si="14"/>
        <v>8</v>
      </c>
      <c r="AF11" s="2">
        <f>COUNTIFS($F:$F,AS10,$E:$E,3)+COUNTIFS($J:$J,AS10,$K:$K,3)</f>
        <v>5</v>
      </c>
      <c r="AG11" s="2">
        <f>COUNTIFS($F:$F,AS10,$E:$E,1)+COUNTIFS($J:$J,AS10,$K:$K,1)</f>
        <v>1</v>
      </c>
      <c r="AH11" s="2">
        <f>COUNTIFS($F:$F,AS10,$E:$E,0)+COUNTIFS($J:$J,AS10,$K:$K,0)</f>
        <v>2</v>
      </c>
      <c r="AI11" s="2">
        <f>SUMIF(F:F,AS10,G:G)+SUMIF(J:J,AS10,I:I)</f>
        <v>16</v>
      </c>
      <c r="AJ11" s="2">
        <f>SUMIFS(G:G,J:J,AS10)+SUMIFS(I:I,F:F,AS10)</f>
        <v>8</v>
      </c>
      <c r="AK11" s="2">
        <f t="shared" si="15"/>
        <v>8</v>
      </c>
      <c r="AL11" s="2">
        <f>SUMIF(F:F,AS10,E:E)+SUMIF(J:J,AS10,K:K)</f>
        <v>16</v>
      </c>
      <c r="AM11" s="35">
        <f t="shared" si="16"/>
        <v>3.0150000000000001</v>
      </c>
      <c r="AN11" s="8">
        <f t="shared" si="17"/>
        <v>3</v>
      </c>
      <c r="AO11" s="8">
        <f t="shared" si="18"/>
        <v>3</v>
      </c>
      <c r="AP11" s="7"/>
      <c r="AQ11" s="7">
        <v>7</v>
      </c>
      <c r="AR11" s="2" t="s">
        <v>20</v>
      </c>
      <c r="AS11" s="60" t="s">
        <v>22</v>
      </c>
      <c r="AT11" s="7">
        <v>7</v>
      </c>
      <c r="AU11" s="2" t="s">
        <v>20</v>
      </c>
      <c r="AV11" s="43" t="s">
        <v>21</v>
      </c>
    </row>
    <row r="12" spans="1:48" ht="14.5" x14ac:dyDescent="0.35">
      <c r="A12" s="8"/>
      <c r="B12" s="30" t="s">
        <v>33</v>
      </c>
      <c r="C12" s="30" t="s">
        <v>34</v>
      </c>
      <c r="D12" s="30" t="s">
        <v>35</v>
      </c>
      <c r="E12" s="49" t="s">
        <v>36</v>
      </c>
      <c r="F12" s="1"/>
      <c r="G12" s="1"/>
      <c r="H12" s="1"/>
      <c r="I12" s="1"/>
      <c r="J12" s="1"/>
      <c r="K12" s="49" t="s">
        <v>36</v>
      </c>
      <c r="L12" s="44"/>
      <c r="M12" s="8"/>
      <c r="N12" s="8">
        <v>7</v>
      </c>
      <c r="O12" s="2">
        <v>7</v>
      </c>
      <c r="P12" s="2" t="str">
        <f t="shared" si="2"/>
        <v>Jogador 3</v>
      </c>
      <c r="Q12" s="51" t="str">
        <f t="shared" si="20"/>
        <v>Pedro Amaro (CFB)</v>
      </c>
      <c r="R12" s="51">
        <f t="shared" si="4"/>
        <v>8</v>
      </c>
      <c r="S12" s="51">
        <f t="shared" si="5"/>
        <v>1</v>
      </c>
      <c r="T12" s="51">
        <f t="shared" si="6"/>
        <v>2</v>
      </c>
      <c r="U12" s="51">
        <f t="shared" si="7"/>
        <v>5</v>
      </c>
      <c r="V12" s="51">
        <f t="shared" si="8"/>
        <v>12</v>
      </c>
      <c r="W12" s="51">
        <f t="shared" si="9"/>
        <v>23</v>
      </c>
      <c r="X12" s="51">
        <f t="shared" si="10"/>
        <v>-11</v>
      </c>
      <c r="Y12" s="52">
        <f t="shared" si="11"/>
        <v>5</v>
      </c>
      <c r="Z12" s="59">
        <v>144</v>
      </c>
      <c r="AA12" s="7"/>
      <c r="AB12" s="2">
        <f t="shared" si="12"/>
        <v>1</v>
      </c>
      <c r="AC12" s="2" t="s">
        <v>20</v>
      </c>
      <c r="AD12" s="14" t="str">
        <f t="shared" si="13"/>
        <v>André Fernandes (CFB)</v>
      </c>
      <c r="AE12" s="2">
        <f t="shared" si="14"/>
        <v>8</v>
      </c>
      <c r="AF12" s="2">
        <f t="shared" ref="AF12:AF14" si="27">COUNTIFS($F:$F,$AS11,$E:$E,3)+COUNTIFS($J:$J,$AS11,$K:$K,3)</f>
        <v>6</v>
      </c>
      <c r="AG12" s="2">
        <f t="shared" ref="AG12:AG14" si="28">COUNTIFS($F:$F,$AS11,$E:$E,1)+COUNTIFS($J:$J,$AS11,$K:$K,1)</f>
        <v>2</v>
      </c>
      <c r="AH12" s="2">
        <f t="shared" ref="AH12:AH14" si="29">COUNTIFS($F:$F,$AS11,$E:$E,0)+COUNTIFS($J:$J,$AS11,$K:$K,0)</f>
        <v>0</v>
      </c>
      <c r="AI12" s="2">
        <f t="shared" ref="AI12:AI14" si="30">SUMIF(F:F,AS11,G:G)+SUMIF(J:J,AS11,I:I)</f>
        <v>23</v>
      </c>
      <c r="AJ12" s="2">
        <f t="shared" ref="AJ12:AJ14" si="31">SUMIFS(G:G,J:J,AS11)+SUMIFS(I:I,F:F,AS11)</f>
        <v>4</v>
      </c>
      <c r="AK12" s="2">
        <f t="shared" si="15"/>
        <v>19</v>
      </c>
      <c r="AL12" s="2">
        <f t="shared" ref="AL12:AL14" si="32">SUMIF(F:F,AS11,E:E)+SUMIF(J:J,AS11,K:K)</f>
        <v>20</v>
      </c>
      <c r="AM12" s="35">
        <f t="shared" si="16"/>
        <v>1.0049999999999999</v>
      </c>
      <c r="AN12" s="8">
        <f t="shared" si="17"/>
        <v>1</v>
      </c>
      <c r="AO12" s="8">
        <f t="shared" si="18"/>
        <v>1</v>
      </c>
      <c r="AP12" s="7"/>
      <c r="AQ12" s="7">
        <v>8</v>
      </c>
      <c r="AR12" s="2" t="s">
        <v>23</v>
      </c>
      <c r="AS12" s="62" t="s">
        <v>25</v>
      </c>
      <c r="AT12" s="7">
        <v>8</v>
      </c>
      <c r="AU12" s="2" t="s">
        <v>23</v>
      </c>
      <c r="AV12" s="43" t="s">
        <v>24</v>
      </c>
    </row>
    <row r="13" spans="1:48" ht="14.25" customHeight="1" x14ac:dyDescent="0.35">
      <c r="A13" s="8"/>
      <c r="B13" s="96" t="s">
        <v>65</v>
      </c>
      <c r="C13" s="94"/>
      <c r="D13" s="94"/>
      <c r="E13" s="94"/>
      <c r="F13" s="94"/>
      <c r="G13" s="94"/>
      <c r="H13" s="94"/>
      <c r="I13" s="94"/>
      <c r="J13" s="94"/>
      <c r="K13" s="49"/>
      <c r="L13" s="50" t="s">
        <v>38</v>
      </c>
      <c r="M13" s="14" t="s">
        <v>38</v>
      </c>
      <c r="N13" s="8">
        <v>8</v>
      </c>
      <c r="O13" s="2">
        <v>8</v>
      </c>
      <c r="P13" s="2" t="str">
        <f t="shared" si="2"/>
        <v>Jogador 9</v>
      </c>
      <c r="Q13" s="51" t="str">
        <f t="shared" si="20"/>
        <v>Carlos Ricardo (SCB)</v>
      </c>
      <c r="R13" s="51">
        <f t="shared" si="4"/>
        <v>8</v>
      </c>
      <c r="S13" s="51">
        <f t="shared" si="5"/>
        <v>1</v>
      </c>
      <c r="T13" s="51">
        <f t="shared" si="6"/>
        <v>1</v>
      </c>
      <c r="U13" s="51">
        <f t="shared" si="7"/>
        <v>6</v>
      </c>
      <c r="V13" s="51">
        <f t="shared" si="8"/>
        <v>8</v>
      </c>
      <c r="W13" s="51">
        <f t="shared" si="9"/>
        <v>21</v>
      </c>
      <c r="X13" s="51">
        <f t="shared" si="10"/>
        <v>-13</v>
      </c>
      <c r="Y13" s="52">
        <f t="shared" si="11"/>
        <v>4</v>
      </c>
      <c r="Z13" s="59">
        <v>140</v>
      </c>
      <c r="AA13" s="7"/>
      <c r="AB13" s="2">
        <f t="shared" si="12"/>
        <v>2</v>
      </c>
      <c r="AC13" s="2" t="s">
        <v>23</v>
      </c>
      <c r="AD13" s="14" t="str">
        <f t="shared" si="13"/>
        <v>Nuno Afonso (SCP)</v>
      </c>
      <c r="AE13" s="2">
        <f t="shared" si="14"/>
        <v>8</v>
      </c>
      <c r="AF13" s="2">
        <f t="shared" si="27"/>
        <v>5</v>
      </c>
      <c r="AG13" s="2">
        <f t="shared" si="28"/>
        <v>3</v>
      </c>
      <c r="AH13" s="2">
        <f t="shared" si="29"/>
        <v>0</v>
      </c>
      <c r="AI13" s="2">
        <f t="shared" si="30"/>
        <v>17</v>
      </c>
      <c r="AJ13" s="2">
        <f t="shared" si="31"/>
        <v>5</v>
      </c>
      <c r="AK13" s="2">
        <f t="shared" si="15"/>
        <v>12</v>
      </c>
      <c r="AL13" s="2">
        <f t="shared" si="32"/>
        <v>18</v>
      </c>
      <c r="AM13" s="35">
        <f t="shared" si="16"/>
        <v>2.0099999999999998</v>
      </c>
      <c r="AN13" s="8">
        <f t="shared" si="17"/>
        <v>2</v>
      </c>
      <c r="AO13" s="8">
        <f t="shared" si="18"/>
        <v>2</v>
      </c>
      <c r="AP13" s="7"/>
      <c r="AQ13" s="7">
        <v>9</v>
      </c>
      <c r="AR13" s="2" t="s">
        <v>26</v>
      </c>
      <c r="AS13" s="3" t="s">
        <v>28</v>
      </c>
      <c r="AT13" s="7">
        <v>9</v>
      </c>
      <c r="AU13" s="2" t="s">
        <v>26</v>
      </c>
      <c r="AV13" s="43" t="s">
        <v>25</v>
      </c>
    </row>
    <row r="14" spans="1:48" ht="15.5" x14ac:dyDescent="0.35">
      <c r="A14" s="8"/>
      <c r="B14" s="24">
        <v>45611</v>
      </c>
      <c r="C14" s="37">
        <v>0.41666666666666669</v>
      </c>
      <c r="D14" s="37" t="s">
        <v>97</v>
      </c>
      <c r="E14" s="38">
        <f t="shared" ref="E14:E16" si="33">IF(ISNUMBER(G14),IF(G14&gt;I14,3,IF(G14=I14,1,0))," ")</f>
        <v>0</v>
      </c>
      <c r="F14" s="30" t="str">
        <f>VLOOKUP($AQ10,$AQ$3:$AS$15,3,0)</f>
        <v>Nuno Henriques (CFB)</v>
      </c>
      <c r="G14" s="39">
        <v>0</v>
      </c>
      <c r="H14" s="30" t="s">
        <v>57</v>
      </c>
      <c r="I14" s="39">
        <v>4</v>
      </c>
      <c r="J14" s="40" t="str">
        <f>VLOOKUP($AQ11,$AQ$3:$AS$15,3,0)</f>
        <v>André Fernandes (CFB)</v>
      </c>
      <c r="K14" s="29">
        <f t="shared" ref="K14:K16" si="34">IF(ISNUMBER(G14),IF(I14&gt;G14,3,IF(I14=G14,1,0))," ")</f>
        <v>3</v>
      </c>
      <c r="L14" s="30" t="str">
        <f>VLOOKUP($AT6,$AT$3:$AV$15,3,0)</f>
        <v>Ricardo Pavão (Tires)</v>
      </c>
      <c r="M14" s="30" t="s">
        <v>105</v>
      </c>
      <c r="N14" s="8">
        <v>9</v>
      </c>
      <c r="O14" s="2">
        <v>9</v>
      </c>
      <c r="P14" s="2" t="str">
        <f t="shared" si="2"/>
        <v>Jogador 1</v>
      </c>
      <c r="Q14" s="51" t="str">
        <f t="shared" si="20"/>
        <v>Luis Silva (CFB)</v>
      </c>
      <c r="R14" s="51">
        <f t="shared" si="4"/>
        <v>8</v>
      </c>
      <c r="S14" s="51">
        <f t="shared" si="5"/>
        <v>1</v>
      </c>
      <c r="T14" s="51">
        <f t="shared" si="6"/>
        <v>1</v>
      </c>
      <c r="U14" s="51">
        <f t="shared" si="7"/>
        <v>6</v>
      </c>
      <c r="V14" s="51">
        <f t="shared" si="8"/>
        <v>5</v>
      </c>
      <c r="W14" s="51">
        <f t="shared" si="9"/>
        <v>24</v>
      </c>
      <c r="X14" s="51">
        <f t="shared" si="10"/>
        <v>-19</v>
      </c>
      <c r="Y14" s="52">
        <f t="shared" si="11"/>
        <v>4</v>
      </c>
      <c r="Z14" s="59">
        <v>137</v>
      </c>
      <c r="AA14" s="7"/>
      <c r="AB14" s="2">
        <f t="shared" si="12"/>
        <v>8</v>
      </c>
      <c r="AC14" s="2" t="s">
        <v>26</v>
      </c>
      <c r="AD14" s="14" t="str">
        <f t="shared" si="13"/>
        <v>Carlos Ricardo (SCB)</v>
      </c>
      <c r="AE14" s="2">
        <f t="shared" si="14"/>
        <v>8</v>
      </c>
      <c r="AF14" s="2">
        <f t="shared" si="27"/>
        <v>1</v>
      </c>
      <c r="AG14" s="2">
        <f t="shared" si="28"/>
        <v>1</v>
      </c>
      <c r="AH14" s="2">
        <f t="shared" si="29"/>
        <v>6</v>
      </c>
      <c r="AI14" s="2">
        <f t="shared" si="30"/>
        <v>8</v>
      </c>
      <c r="AJ14" s="2">
        <f t="shared" si="31"/>
        <v>21</v>
      </c>
      <c r="AK14" s="2">
        <f t="shared" si="15"/>
        <v>-13</v>
      </c>
      <c r="AL14" s="2">
        <f t="shared" si="32"/>
        <v>4</v>
      </c>
      <c r="AM14" s="35">
        <f t="shared" si="16"/>
        <v>8.0399999999999991</v>
      </c>
      <c r="AN14" s="8">
        <f t="shared" si="17"/>
        <v>8</v>
      </c>
      <c r="AO14" s="8">
        <f t="shared" si="18"/>
        <v>8</v>
      </c>
      <c r="AP14" s="7"/>
      <c r="AQ14" s="7"/>
      <c r="AR14" s="7"/>
      <c r="AS14" s="7"/>
      <c r="AT14" s="7"/>
      <c r="AU14" s="7"/>
      <c r="AV14" s="7"/>
    </row>
    <row r="15" spans="1:48" ht="15.5" x14ac:dyDescent="0.35">
      <c r="A15" s="8"/>
      <c r="B15" s="24">
        <v>45611</v>
      </c>
      <c r="C15" s="37">
        <v>0.41666666666666669</v>
      </c>
      <c r="D15" s="37" t="s">
        <v>100</v>
      </c>
      <c r="E15" s="38">
        <f t="shared" si="33"/>
        <v>0</v>
      </c>
      <c r="F15" s="30" t="str">
        <f t="shared" ref="F15:F16" si="35">VLOOKUP($AQ5,$AQ$3:$AS$15,3,0)</f>
        <v>Luis Silva (CFB)</v>
      </c>
      <c r="G15" s="39">
        <v>0</v>
      </c>
      <c r="H15" s="30" t="s">
        <v>57</v>
      </c>
      <c r="I15" s="39">
        <v>2</v>
      </c>
      <c r="J15" s="40" t="str">
        <f>VLOOKUP($AQ9,$AQ$3:$AS$15,3,0)</f>
        <v>Nuno Silva (SCP)</v>
      </c>
      <c r="K15" s="29">
        <f t="shared" si="34"/>
        <v>3</v>
      </c>
      <c r="L15" s="30" t="str">
        <f>VLOOKUP($AT11,$AT$3:$AV$15,3,0)</f>
        <v>Nuno Noronha (Tires)</v>
      </c>
      <c r="M15" s="30" t="s">
        <v>101</v>
      </c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</row>
    <row r="16" spans="1:48" ht="15.5" x14ac:dyDescent="0.35">
      <c r="A16" s="8"/>
      <c r="B16" s="24">
        <v>45611</v>
      </c>
      <c r="C16" s="37">
        <v>0.41666666666666669</v>
      </c>
      <c r="D16" s="37" t="s">
        <v>102</v>
      </c>
      <c r="E16" s="38">
        <f t="shared" si="33"/>
        <v>1</v>
      </c>
      <c r="F16" s="30" t="str">
        <f t="shared" si="35"/>
        <v>Miguel Castro (CFS)</v>
      </c>
      <c r="G16" s="39">
        <v>2</v>
      </c>
      <c r="H16" s="30" t="s">
        <v>57</v>
      </c>
      <c r="I16" s="39">
        <v>2</v>
      </c>
      <c r="J16" s="30" t="str">
        <f>VLOOKUP($AQ8,$AQ$3:$AS$15,3,0)</f>
        <v>Rui Varela (Tires)</v>
      </c>
      <c r="K16" s="29">
        <f t="shared" si="34"/>
        <v>1</v>
      </c>
      <c r="L16" s="30" t="str">
        <f>VLOOKUP($AT10,$AT$3:$AV$15,3,0)</f>
        <v>Paulo Laranjeira (SCP)</v>
      </c>
      <c r="M16" s="30" t="s">
        <v>106</v>
      </c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</row>
    <row r="17" spans="1:48" ht="15.5" x14ac:dyDescent="0.35">
      <c r="A17" s="8"/>
      <c r="B17" s="44"/>
      <c r="C17" s="44"/>
      <c r="D17" s="44"/>
      <c r="E17" s="1"/>
      <c r="F17" s="1"/>
      <c r="G17" s="1"/>
      <c r="H17" s="1"/>
      <c r="I17" s="1"/>
      <c r="J17" s="1"/>
      <c r="K17" s="1"/>
      <c r="L17" s="45"/>
      <c r="M17" s="8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T17" s="7"/>
      <c r="AU17" s="7"/>
      <c r="AV17" s="7"/>
    </row>
    <row r="18" spans="1:48" ht="15.5" x14ac:dyDescent="0.35">
      <c r="A18" s="8"/>
      <c r="B18" s="44"/>
      <c r="C18" s="44"/>
      <c r="D18" s="44"/>
      <c r="E18" s="1"/>
      <c r="F18" s="1"/>
      <c r="G18" s="1"/>
      <c r="H18" s="1"/>
      <c r="I18" s="1"/>
      <c r="J18" s="1"/>
      <c r="K18" s="1"/>
      <c r="L18" s="45"/>
      <c r="M18" s="8"/>
      <c r="N18" s="7"/>
      <c r="O18" s="7"/>
      <c r="P18" s="7"/>
      <c r="Q18" s="7"/>
      <c r="R18" s="53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T18" s="7"/>
      <c r="AU18" s="7"/>
      <c r="AV18" s="7"/>
    </row>
    <row r="19" spans="1:48" ht="14.5" x14ac:dyDescent="0.35">
      <c r="A19" s="8"/>
      <c r="B19" s="44"/>
      <c r="C19" s="44"/>
      <c r="D19" s="44"/>
      <c r="E19" s="1"/>
      <c r="F19" s="1"/>
      <c r="G19" s="1"/>
      <c r="H19" s="1"/>
      <c r="I19" s="1"/>
      <c r="J19" s="1"/>
      <c r="K19" s="1"/>
      <c r="L19" s="44"/>
      <c r="M19" s="8"/>
      <c r="N19" s="7"/>
      <c r="O19" s="7"/>
      <c r="P19" s="7"/>
      <c r="Q19" s="7"/>
      <c r="R19" s="53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</row>
    <row r="20" spans="1:48" ht="14.5" x14ac:dyDescent="0.35">
      <c r="A20" s="8"/>
      <c r="B20" s="30" t="s">
        <v>33</v>
      </c>
      <c r="C20" s="30" t="s">
        <v>34</v>
      </c>
      <c r="D20" s="30" t="s">
        <v>35</v>
      </c>
      <c r="E20" s="49" t="s">
        <v>36</v>
      </c>
      <c r="F20" s="1"/>
      <c r="G20" s="1"/>
      <c r="H20" s="1"/>
      <c r="I20" s="1"/>
      <c r="J20" s="1"/>
      <c r="K20" s="49" t="s">
        <v>36</v>
      </c>
      <c r="L20" s="44"/>
      <c r="M20" s="8"/>
      <c r="N20" s="7"/>
      <c r="O20" s="7"/>
      <c r="P20" s="7"/>
      <c r="Q20" s="7"/>
      <c r="R20" s="53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</row>
    <row r="21" spans="1:48" ht="15.75" customHeight="1" x14ac:dyDescent="0.35">
      <c r="A21" s="8"/>
      <c r="B21" s="96" t="s">
        <v>71</v>
      </c>
      <c r="C21" s="94"/>
      <c r="D21" s="94"/>
      <c r="E21" s="94"/>
      <c r="F21" s="94"/>
      <c r="G21" s="94"/>
      <c r="H21" s="94"/>
      <c r="I21" s="94"/>
      <c r="J21" s="94"/>
      <c r="K21" s="49"/>
      <c r="L21" s="30" t="s">
        <v>38</v>
      </c>
      <c r="M21" s="14" t="s">
        <v>38</v>
      </c>
      <c r="N21" s="7"/>
      <c r="O21" s="7"/>
      <c r="P21" s="7"/>
      <c r="Q21" s="7"/>
      <c r="R21" s="53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</row>
    <row r="22" spans="1:48" ht="15.75" customHeight="1" x14ac:dyDescent="0.35">
      <c r="A22" s="8"/>
      <c r="B22" s="24">
        <v>45611</v>
      </c>
      <c r="C22" s="37">
        <v>0.4513888888888889</v>
      </c>
      <c r="D22" s="37" t="s">
        <v>97</v>
      </c>
      <c r="E22" s="38">
        <f t="shared" ref="E22:E24" si="36">IF(ISNUMBER(G22),IF(G22&gt;I22,3,IF(G22=I22,1,0))," ")</f>
        <v>3</v>
      </c>
      <c r="F22" s="30" t="str">
        <f t="shared" ref="F22:F23" si="37">VLOOKUP($AQ10,$AQ$3:$AS$15,3,0)</f>
        <v>Nuno Henriques (CFB)</v>
      </c>
      <c r="G22" s="39">
        <v>3</v>
      </c>
      <c r="H22" s="30" t="s">
        <v>57</v>
      </c>
      <c r="I22" s="39">
        <v>0</v>
      </c>
      <c r="J22" s="40" t="str">
        <f>VLOOKUP($AQ13,$AQ$3:$AS$15,3,0)</f>
        <v>Carlos Ricardo (SCB)</v>
      </c>
      <c r="K22" s="38">
        <f t="shared" ref="K22:K24" si="38">IF(ISNUMBER(G22),IF(I22&gt;G22,3,IF(I22=G22,1,0))," ")</f>
        <v>0</v>
      </c>
      <c r="L22" s="30" t="str">
        <f>VLOOKUP($AT13,$AT$3:$AV$15,3,0)</f>
        <v>Nuno Afonso (SCP)</v>
      </c>
      <c r="M22" s="30" t="s">
        <v>105</v>
      </c>
      <c r="N22" s="7"/>
      <c r="O22" s="7"/>
      <c r="P22" s="7"/>
      <c r="Q22" s="7"/>
      <c r="R22" s="53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</row>
    <row r="23" spans="1:48" ht="15.75" customHeight="1" x14ac:dyDescent="0.35">
      <c r="A23" s="8"/>
      <c r="B23" s="24">
        <v>45611</v>
      </c>
      <c r="C23" s="37">
        <v>0.4513888888888889</v>
      </c>
      <c r="D23" s="37" t="s">
        <v>100</v>
      </c>
      <c r="E23" s="38">
        <f t="shared" si="36"/>
        <v>1</v>
      </c>
      <c r="F23" s="30" t="str">
        <f t="shared" si="37"/>
        <v>André Fernandes (CFB)</v>
      </c>
      <c r="G23" s="39">
        <v>1</v>
      </c>
      <c r="H23" s="30" t="s">
        <v>57</v>
      </c>
      <c r="I23" s="39">
        <v>1</v>
      </c>
      <c r="J23" s="40" t="str">
        <f>VLOOKUP($AQ12,$AQ$3:$AS$15,3,0)</f>
        <v>Nuno Afonso (SCP)</v>
      </c>
      <c r="K23" s="38">
        <f t="shared" si="38"/>
        <v>1</v>
      </c>
      <c r="L23" s="30" t="str">
        <f>VLOOKUP($AT10,$AT$3:$AV$15,3,0)</f>
        <v>Paulo Laranjeira (SCP)</v>
      </c>
      <c r="M23" s="30" t="s">
        <v>107</v>
      </c>
      <c r="N23" s="7"/>
      <c r="O23" s="7"/>
      <c r="P23" s="7"/>
      <c r="Q23" s="7"/>
      <c r="R23" s="53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ht="15.75" customHeight="1" x14ac:dyDescent="0.35">
      <c r="A24" s="8"/>
      <c r="B24" s="24">
        <v>45611</v>
      </c>
      <c r="C24" s="37">
        <v>0.4513888888888889</v>
      </c>
      <c r="D24" s="37" t="s">
        <v>102</v>
      </c>
      <c r="E24" s="38">
        <f t="shared" si="36"/>
        <v>0</v>
      </c>
      <c r="F24" s="30" t="str">
        <f>VLOOKUP($AQ7,$AQ$3:$AS$15,3,0)</f>
        <v>Pedro Amaro (CFB)</v>
      </c>
      <c r="G24" s="39">
        <v>1</v>
      </c>
      <c r="H24" s="30" t="s">
        <v>57</v>
      </c>
      <c r="I24" s="39">
        <v>4</v>
      </c>
      <c r="J24" s="30" t="str">
        <f>VLOOKUP($AQ9,$AQ$3:$AS$15,3,0)</f>
        <v>Nuno Silva (SCP)</v>
      </c>
      <c r="K24" s="38">
        <f t="shared" si="38"/>
        <v>3</v>
      </c>
      <c r="L24" s="30" t="str">
        <f>VLOOKUP($AT8,$AT$3:$AV$15,3,0)</f>
        <v>Ricardo José (Dragons)</v>
      </c>
      <c r="M24" s="30" t="s">
        <v>108</v>
      </c>
      <c r="N24" s="7"/>
      <c r="O24" s="7"/>
      <c r="P24" s="7"/>
      <c r="Q24" s="7"/>
      <c r="R24" s="53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</row>
    <row r="25" spans="1:48" ht="15.75" customHeight="1" x14ac:dyDescent="0.35">
      <c r="A25" s="8"/>
      <c r="B25" s="44"/>
      <c r="C25" s="44"/>
      <c r="D25" s="44"/>
      <c r="E25" s="1"/>
      <c r="F25" s="1"/>
      <c r="G25" s="1"/>
      <c r="H25" s="1"/>
      <c r="I25" s="1"/>
      <c r="J25" s="1"/>
      <c r="K25" s="1"/>
      <c r="L25" s="45"/>
      <c r="M25" s="8"/>
      <c r="N25" s="7"/>
      <c r="O25" s="7"/>
      <c r="P25" s="7"/>
      <c r="Q25" s="7"/>
      <c r="R25" s="53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</row>
    <row r="26" spans="1:48" ht="15.75" customHeight="1" x14ac:dyDescent="0.35">
      <c r="A26" s="8"/>
      <c r="B26" s="44"/>
      <c r="C26" s="44"/>
      <c r="D26" s="44"/>
      <c r="E26" s="1"/>
      <c r="F26" s="1"/>
      <c r="G26" s="1"/>
      <c r="H26" s="1"/>
      <c r="I26" s="1"/>
      <c r="J26" s="1"/>
      <c r="K26" s="1"/>
      <c r="L26" s="45"/>
      <c r="M26" s="8"/>
      <c r="N26" s="7"/>
      <c r="O26" s="7"/>
      <c r="P26" s="7"/>
      <c r="Q26" s="7"/>
      <c r="R26" s="53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</row>
    <row r="27" spans="1:48" ht="15.75" customHeight="1" x14ac:dyDescent="0.35">
      <c r="A27" s="8"/>
      <c r="B27" s="44"/>
      <c r="C27" s="44"/>
      <c r="D27" s="44"/>
      <c r="E27" s="1"/>
      <c r="F27" s="1"/>
      <c r="G27" s="1"/>
      <c r="H27" s="1"/>
      <c r="I27" s="1"/>
      <c r="J27" s="1"/>
      <c r="K27" s="1"/>
      <c r="L27" s="45"/>
      <c r="M27" s="8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</row>
    <row r="28" spans="1:48" ht="15.75" customHeight="1" x14ac:dyDescent="0.35">
      <c r="A28" s="8"/>
      <c r="B28" s="30" t="s">
        <v>33</v>
      </c>
      <c r="C28" s="30" t="s">
        <v>34</v>
      </c>
      <c r="D28" s="30" t="s">
        <v>35</v>
      </c>
      <c r="E28" s="49" t="s">
        <v>36</v>
      </c>
      <c r="F28" s="1"/>
      <c r="G28" s="1"/>
      <c r="H28" s="1"/>
      <c r="I28" s="1"/>
      <c r="J28" s="1"/>
      <c r="K28" s="49" t="s">
        <v>36</v>
      </c>
      <c r="L28" s="44"/>
      <c r="M28" s="8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</row>
    <row r="29" spans="1:48" ht="15.75" customHeight="1" x14ac:dyDescent="0.35">
      <c r="A29" s="8"/>
      <c r="B29" s="96" t="s">
        <v>74</v>
      </c>
      <c r="C29" s="94"/>
      <c r="D29" s="94"/>
      <c r="E29" s="94"/>
      <c r="F29" s="94"/>
      <c r="G29" s="94"/>
      <c r="H29" s="94"/>
      <c r="I29" s="94"/>
      <c r="J29" s="94"/>
      <c r="K29" s="49"/>
      <c r="L29" s="30" t="s">
        <v>38</v>
      </c>
      <c r="M29" s="14" t="s">
        <v>38</v>
      </c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</row>
    <row r="30" spans="1:48" ht="15.75" customHeight="1" x14ac:dyDescent="0.35">
      <c r="A30" s="8"/>
      <c r="B30" s="24">
        <v>45611</v>
      </c>
      <c r="C30" s="37">
        <v>0.48958333333333331</v>
      </c>
      <c r="D30" s="37" t="s">
        <v>97</v>
      </c>
      <c r="E30" s="38">
        <f t="shared" ref="E30:E32" si="39">IF(ISNUMBER(G30),IF(G30&gt;I30,3,IF(G30=I30,1,0))," ")</f>
        <v>0</v>
      </c>
      <c r="F30" s="30" t="str">
        <f t="shared" ref="F30:F31" si="40">VLOOKUP($AQ5,$AQ$3:$AS$15,3,0)</f>
        <v>Luis Silva (CFB)</v>
      </c>
      <c r="G30" s="39">
        <v>0</v>
      </c>
      <c r="H30" s="30" t="s">
        <v>57</v>
      </c>
      <c r="I30" s="39">
        <v>3</v>
      </c>
      <c r="J30" s="40" t="str">
        <f>VLOOKUP($AQ11,$AQ$3:$AS$15,3,0)</f>
        <v>André Fernandes (CFB)</v>
      </c>
      <c r="K30" s="38">
        <f t="shared" ref="K30:K32" si="41">IF(ISNUMBER(G30),IF(I30&gt;G30,3,IF(I30=G30,1,0))," ")</f>
        <v>3</v>
      </c>
      <c r="L30" s="30" t="str">
        <f>VLOOKUP($AT7,$AT$3:$AV$15,3,0)</f>
        <v>Norberto Miguel (Livorno)</v>
      </c>
      <c r="M30" s="38" t="s">
        <v>109</v>
      </c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</row>
    <row r="31" spans="1:48" ht="15.75" customHeight="1" x14ac:dyDescent="0.35">
      <c r="A31" s="8"/>
      <c r="B31" s="24">
        <v>45611</v>
      </c>
      <c r="C31" s="37">
        <v>0.48958333333333331</v>
      </c>
      <c r="D31" s="37" t="s">
        <v>100</v>
      </c>
      <c r="E31" s="38">
        <f t="shared" si="39"/>
        <v>1</v>
      </c>
      <c r="F31" s="30" t="str">
        <f t="shared" si="40"/>
        <v>Miguel Castro (CFS)</v>
      </c>
      <c r="G31" s="39">
        <v>1</v>
      </c>
      <c r="H31" s="30" t="s">
        <v>57</v>
      </c>
      <c r="I31" s="39">
        <v>1</v>
      </c>
      <c r="J31" s="40" t="str">
        <f>VLOOKUP($AQ10,$AQ$3:$AS$15,3,0)</f>
        <v>Nuno Henriques (CFB)</v>
      </c>
      <c r="K31" s="38">
        <f t="shared" si="41"/>
        <v>1</v>
      </c>
      <c r="L31" s="30" t="str">
        <f>VLOOKUP($AT12,$AT$3:$AV$15,3,0)</f>
        <v>Luís Abreu (CFB)</v>
      </c>
      <c r="M31" s="38" t="s">
        <v>110</v>
      </c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</row>
    <row r="32" spans="1:48" ht="15.75" customHeight="1" x14ac:dyDescent="0.35">
      <c r="A32" s="8"/>
      <c r="B32" s="24">
        <v>45611</v>
      </c>
      <c r="C32" s="37">
        <v>0.48958333333333331</v>
      </c>
      <c r="D32" s="37" t="s">
        <v>102</v>
      </c>
      <c r="E32" s="38">
        <f t="shared" si="39"/>
        <v>3</v>
      </c>
      <c r="F32" s="30" t="str">
        <f>VLOOKUP($AQ12,$AQ$3:$AS$15,3,0)</f>
        <v>Nuno Afonso (SCP)</v>
      </c>
      <c r="G32" s="39">
        <v>3</v>
      </c>
      <c r="H32" s="30" t="s">
        <v>57</v>
      </c>
      <c r="I32" s="39">
        <v>1</v>
      </c>
      <c r="J32" s="40" t="str">
        <f>VLOOKUP($AQ13,$AQ$3:$AS$15,3,0)</f>
        <v>Carlos Ricardo (SCB)</v>
      </c>
      <c r="K32" s="38">
        <f t="shared" si="41"/>
        <v>0</v>
      </c>
      <c r="L32" s="30" t="str">
        <f>VLOOKUP($AT5,$AT$3:$AV$15,3,0)</f>
        <v>Manuel Santos (Livorno)</v>
      </c>
      <c r="M32" s="38" t="s">
        <v>103</v>
      </c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</row>
    <row r="33" spans="1:48" ht="15.75" customHeight="1" x14ac:dyDescent="0.35">
      <c r="A33" s="8"/>
      <c r="B33" s="44"/>
      <c r="C33" s="44"/>
      <c r="D33" s="44"/>
      <c r="E33" s="1"/>
      <c r="F33" s="1"/>
      <c r="G33" s="1"/>
      <c r="H33" s="1"/>
      <c r="I33" s="1"/>
      <c r="J33" s="1"/>
      <c r="K33" s="1"/>
      <c r="L33" s="45"/>
      <c r="M33" s="8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</row>
    <row r="34" spans="1:48" ht="15.75" customHeight="1" x14ac:dyDescent="0.35">
      <c r="A34" s="8"/>
      <c r="B34" s="44"/>
      <c r="C34" s="44"/>
      <c r="D34" s="44"/>
      <c r="E34" s="1"/>
      <c r="F34" s="1"/>
      <c r="G34" s="1"/>
      <c r="H34" s="1"/>
      <c r="I34" s="1"/>
      <c r="J34" s="1"/>
      <c r="K34" s="1"/>
      <c r="L34" s="45"/>
      <c r="M34" s="8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</row>
    <row r="35" spans="1:48" ht="15.75" customHeight="1" x14ac:dyDescent="0.35">
      <c r="A35" s="8"/>
      <c r="B35" s="44"/>
      <c r="C35" s="44"/>
      <c r="D35" s="44"/>
      <c r="E35" s="1"/>
      <c r="F35" s="1"/>
      <c r="G35" s="1"/>
      <c r="H35" s="1"/>
      <c r="I35" s="1"/>
      <c r="J35" s="1"/>
      <c r="K35" s="1"/>
      <c r="L35" s="45"/>
      <c r="M35" s="8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</row>
    <row r="36" spans="1:48" ht="15.75" customHeight="1" x14ac:dyDescent="0.35">
      <c r="A36" s="8"/>
      <c r="B36" s="30" t="s">
        <v>33</v>
      </c>
      <c r="C36" s="30" t="s">
        <v>34</v>
      </c>
      <c r="D36" s="30" t="s">
        <v>35</v>
      </c>
      <c r="E36" s="49" t="s">
        <v>36</v>
      </c>
      <c r="F36" s="1"/>
      <c r="G36" s="1"/>
      <c r="H36" s="1"/>
      <c r="I36" s="1"/>
      <c r="J36" s="1"/>
      <c r="K36" s="49" t="s">
        <v>36</v>
      </c>
      <c r="L36" s="45"/>
      <c r="M36" s="8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</row>
    <row r="37" spans="1:48" ht="15.75" customHeight="1" x14ac:dyDescent="0.35">
      <c r="A37" s="8"/>
      <c r="B37" s="96" t="s">
        <v>76</v>
      </c>
      <c r="C37" s="94"/>
      <c r="D37" s="94"/>
      <c r="E37" s="94"/>
      <c r="F37" s="94"/>
      <c r="G37" s="94"/>
      <c r="H37" s="94"/>
      <c r="I37" s="94"/>
      <c r="J37" s="94"/>
      <c r="K37" s="49"/>
      <c r="L37" s="30" t="s">
        <v>38</v>
      </c>
      <c r="M37" s="14" t="s">
        <v>38</v>
      </c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</row>
    <row r="38" spans="1:48" ht="15.75" customHeight="1" x14ac:dyDescent="0.35">
      <c r="A38" s="8"/>
      <c r="B38" s="24">
        <v>45611</v>
      </c>
      <c r="C38" s="37">
        <v>0.52083333333333337</v>
      </c>
      <c r="D38" s="37" t="s">
        <v>97</v>
      </c>
      <c r="E38" s="38">
        <f t="shared" ref="E38:E40" si="42">IF(ISNUMBER(G38),IF(G38&gt;I38,3,IF(G38=I38,1,0))," ")</f>
        <v>1</v>
      </c>
      <c r="F38" s="30" t="str">
        <f t="shared" ref="F38:F39" si="43">VLOOKUP($AQ5,$AQ$3:$AS$15,3,0)</f>
        <v>Luis Silva (CFB)</v>
      </c>
      <c r="G38" s="39">
        <v>3</v>
      </c>
      <c r="H38" s="30" t="s">
        <v>57</v>
      </c>
      <c r="I38" s="39">
        <v>3</v>
      </c>
      <c r="J38" s="40" t="str">
        <f>VLOOKUP($AQ13,$AQ$3:$AS$15,3,0)</f>
        <v>Carlos Ricardo (SCB)</v>
      </c>
      <c r="K38" s="38">
        <f t="shared" ref="K38:K40" si="44">IF(ISNUMBER(G38),IF(I38&gt;G38,3,IF(I38=G38,1,0))," ")</f>
        <v>1</v>
      </c>
      <c r="L38" s="30" t="str">
        <f>VLOOKUP($AT5,$AT$3:$AV$15,3,0)</f>
        <v>Manuel Santos (Livorno)</v>
      </c>
      <c r="M38" s="38" t="s">
        <v>107</v>
      </c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</row>
    <row r="39" spans="1:48" ht="15.75" customHeight="1" x14ac:dyDescent="0.35">
      <c r="A39" s="8"/>
      <c r="B39" s="24">
        <v>45611</v>
      </c>
      <c r="C39" s="37">
        <v>0.52083333333333337</v>
      </c>
      <c r="D39" s="37" t="s">
        <v>100</v>
      </c>
      <c r="E39" s="38">
        <f t="shared" si="42"/>
        <v>0</v>
      </c>
      <c r="F39" s="30" t="str">
        <f t="shared" si="43"/>
        <v>Miguel Castro (CFS)</v>
      </c>
      <c r="G39" s="39">
        <v>0</v>
      </c>
      <c r="H39" s="30" t="s">
        <v>57</v>
      </c>
      <c r="I39" s="39">
        <v>1</v>
      </c>
      <c r="J39" s="30" t="str">
        <f>VLOOKUP($AQ12,$AQ$3:$AS$15,3,0)</f>
        <v>Nuno Afonso (SCP)</v>
      </c>
      <c r="K39" s="38">
        <f t="shared" si="44"/>
        <v>3</v>
      </c>
      <c r="L39" s="30" t="str">
        <f>VLOOKUP($AT13,$AT$3:$AV$15,3,0)</f>
        <v>Nuno Afonso (SCP)</v>
      </c>
      <c r="M39" s="38" t="s">
        <v>109</v>
      </c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</row>
    <row r="40" spans="1:48" ht="15.75" customHeight="1" x14ac:dyDescent="0.35">
      <c r="A40" s="8"/>
      <c r="B40" s="24">
        <v>45611</v>
      </c>
      <c r="C40" s="37">
        <v>0.52083333333333337</v>
      </c>
      <c r="D40" s="37" t="s">
        <v>102</v>
      </c>
      <c r="E40" s="38">
        <f t="shared" si="42"/>
        <v>0</v>
      </c>
      <c r="F40" s="30" t="str">
        <f>VLOOKUP($AQ8,$AQ$3:$AS$15,3,0)</f>
        <v>Rui Varela (Tires)</v>
      </c>
      <c r="G40" s="39">
        <v>0</v>
      </c>
      <c r="H40" s="30" t="s">
        <v>57</v>
      </c>
      <c r="I40" s="39">
        <v>1</v>
      </c>
      <c r="J40" s="30" t="str">
        <f>VLOOKUP($AQ10,$AQ$3:$AS$15,3,0)</f>
        <v>Nuno Henriques (CFB)</v>
      </c>
      <c r="K40" s="38">
        <f t="shared" si="44"/>
        <v>3</v>
      </c>
      <c r="L40" s="30" t="str">
        <f>VLOOKUP($AT11,$AT$3:$AV$15,3,0)</f>
        <v>Nuno Noronha (Tires)</v>
      </c>
      <c r="M40" s="38" t="s">
        <v>106</v>
      </c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</row>
    <row r="41" spans="1:48" ht="15.75" customHeight="1" x14ac:dyDescent="0.35">
      <c r="A41" s="8"/>
      <c r="B41" s="44"/>
      <c r="C41" s="44"/>
      <c r="D41" s="44"/>
      <c r="E41" s="1"/>
      <c r="F41" s="1"/>
      <c r="G41" s="1"/>
      <c r="H41" s="1"/>
      <c r="I41" s="1"/>
      <c r="J41" s="1"/>
      <c r="K41" s="1"/>
      <c r="L41" s="44"/>
      <c r="M41" s="8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</row>
    <row r="42" spans="1:48" ht="15.75" customHeight="1" x14ac:dyDescent="0.35">
      <c r="A42" s="8"/>
      <c r="B42" s="44"/>
      <c r="C42" s="44"/>
      <c r="D42" s="44"/>
      <c r="E42" s="1"/>
      <c r="F42" s="1"/>
      <c r="G42" s="1"/>
      <c r="H42" s="1"/>
      <c r="I42" s="1"/>
      <c r="J42" s="1"/>
      <c r="K42" s="1"/>
      <c r="L42" s="45"/>
      <c r="M42" s="8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</row>
    <row r="43" spans="1:48" ht="15.75" customHeight="1" x14ac:dyDescent="0.35">
      <c r="A43" s="8"/>
      <c r="B43" s="44"/>
      <c r="C43" s="44"/>
      <c r="D43" s="44"/>
      <c r="E43" s="1"/>
      <c r="F43" s="1"/>
      <c r="G43" s="1"/>
      <c r="H43" s="1"/>
      <c r="I43" s="1"/>
      <c r="J43" s="1"/>
      <c r="K43" s="1"/>
      <c r="L43" s="45"/>
      <c r="M43" s="8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</row>
    <row r="44" spans="1:48" ht="15.75" customHeight="1" x14ac:dyDescent="0.35">
      <c r="A44" s="8"/>
      <c r="B44" s="30" t="s">
        <v>33</v>
      </c>
      <c r="C44" s="30" t="s">
        <v>34</v>
      </c>
      <c r="D44" s="30" t="s">
        <v>35</v>
      </c>
      <c r="E44" s="49" t="s">
        <v>36</v>
      </c>
      <c r="F44" s="1"/>
      <c r="G44" s="1"/>
      <c r="H44" s="1"/>
      <c r="I44" s="1"/>
      <c r="J44" s="1"/>
      <c r="K44" s="49" t="s">
        <v>36</v>
      </c>
      <c r="L44" s="45"/>
      <c r="M44" s="8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</row>
    <row r="45" spans="1:48" ht="15.75" customHeight="1" x14ac:dyDescent="0.35">
      <c r="A45" s="8"/>
      <c r="B45" s="96" t="s">
        <v>77</v>
      </c>
      <c r="C45" s="94"/>
      <c r="D45" s="94"/>
      <c r="E45" s="94"/>
      <c r="F45" s="94"/>
      <c r="G45" s="94"/>
      <c r="H45" s="94"/>
      <c r="I45" s="94"/>
      <c r="J45" s="94"/>
      <c r="K45" s="49"/>
      <c r="L45" s="30" t="s">
        <v>38</v>
      </c>
      <c r="M45" s="14" t="s">
        <v>38</v>
      </c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</row>
    <row r="46" spans="1:48" ht="15.75" customHeight="1" x14ac:dyDescent="0.35">
      <c r="A46" s="8"/>
      <c r="B46" s="24">
        <v>45611</v>
      </c>
      <c r="C46" s="37">
        <v>0.58333333333333337</v>
      </c>
      <c r="D46" s="37" t="s">
        <v>97</v>
      </c>
      <c r="E46" s="38">
        <f t="shared" ref="E46:E48" si="45">IF(ISNUMBER(G46),IF(G46&gt;I46,3,IF(G46=I46,1,0))," ")</f>
        <v>3</v>
      </c>
      <c r="F46" s="30" t="str">
        <f t="shared" ref="F46:F48" si="46">VLOOKUP($AQ7,$AQ$3:$AS$15,3,0)</f>
        <v>Pedro Amaro (CFB)</v>
      </c>
      <c r="G46" s="39">
        <v>3</v>
      </c>
      <c r="H46" s="30" t="s">
        <v>57</v>
      </c>
      <c r="I46" s="39">
        <v>1</v>
      </c>
      <c r="J46" s="30" t="str">
        <f>VLOOKUP($AQ13,$AQ$3:$AS$15,3,0)</f>
        <v>Carlos Ricardo (SCB)</v>
      </c>
      <c r="K46" s="38">
        <f t="shared" ref="K46:K48" si="47">IF(ISNUMBER(G46),IF(I46&gt;G46,3,IF(I46=G46,1,0))," ")</f>
        <v>0</v>
      </c>
      <c r="L46" s="30" t="str">
        <f>VLOOKUP($AT7,$AT$3:$AV$15,3,0)</f>
        <v>Norberto Miguel (Livorno)</v>
      </c>
      <c r="M46" s="30" t="s">
        <v>110</v>
      </c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</row>
    <row r="47" spans="1:48" ht="15.75" customHeight="1" x14ac:dyDescent="0.35">
      <c r="A47" s="8"/>
      <c r="B47" s="24">
        <v>45611</v>
      </c>
      <c r="C47" s="37">
        <v>0.58333333333333337</v>
      </c>
      <c r="D47" s="37" t="s">
        <v>100</v>
      </c>
      <c r="E47" s="38">
        <f t="shared" si="45"/>
        <v>1</v>
      </c>
      <c r="F47" s="30" t="str">
        <f t="shared" si="46"/>
        <v>Rui Varela (Tires)</v>
      </c>
      <c r="G47" s="39">
        <v>0</v>
      </c>
      <c r="H47" s="30" t="s">
        <v>57</v>
      </c>
      <c r="I47" s="39">
        <v>0</v>
      </c>
      <c r="J47" s="40" t="str">
        <f>VLOOKUP($AQ12,$AQ$3:$AS$15,3,0)</f>
        <v>Nuno Afonso (SCP)</v>
      </c>
      <c r="K47" s="38">
        <f t="shared" si="47"/>
        <v>1</v>
      </c>
      <c r="L47" s="30" t="str">
        <f>VLOOKUP($AT12,$AT$3:$AV$15,3,0)</f>
        <v>Luís Abreu (CFB)</v>
      </c>
      <c r="M47" s="30" t="s">
        <v>103</v>
      </c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</row>
    <row r="48" spans="1:48" ht="15.75" customHeight="1" x14ac:dyDescent="0.35">
      <c r="A48" s="8"/>
      <c r="B48" s="24">
        <v>45611</v>
      </c>
      <c r="C48" s="37">
        <v>0.58333333333333337</v>
      </c>
      <c r="D48" s="37" t="s">
        <v>102</v>
      </c>
      <c r="E48" s="38">
        <f t="shared" si="45"/>
        <v>0</v>
      </c>
      <c r="F48" s="30" t="str">
        <f t="shared" si="46"/>
        <v>Nuno Silva (SCP)</v>
      </c>
      <c r="G48" s="39">
        <v>0</v>
      </c>
      <c r="H48" s="30" t="s">
        <v>57</v>
      </c>
      <c r="I48" s="39">
        <v>5</v>
      </c>
      <c r="J48" s="40" t="str">
        <f>VLOOKUP($AQ11,$AQ$3:$AS$15,3,0)</f>
        <v>André Fernandes (CFB)</v>
      </c>
      <c r="K48" s="38">
        <f t="shared" si="47"/>
        <v>3</v>
      </c>
      <c r="L48" s="30" t="str">
        <f>VLOOKUP($AT6,$AT$3:$AV$15,3,0)</f>
        <v>Ricardo Pavão (Tires)</v>
      </c>
      <c r="M48" s="30" t="s">
        <v>111</v>
      </c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</row>
    <row r="49" spans="1:48" ht="15.75" customHeight="1" x14ac:dyDescent="0.35">
      <c r="A49" s="8"/>
      <c r="B49" s="44"/>
      <c r="C49" s="44"/>
      <c r="D49" s="44"/>
      <c r="E49" s="1"/>
      <c r="F49" s="1"/>
      <c r="G49" s="1"/>
      <c r="H49" s="1"/>
      <c r="I49" s="1"/>
      <c r="J49" s="1"/>
      <c r="K49" s="1"/>
      <c r="L49" s="44"/>
      <c r="M49" s="44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</row>
    <row r="50" spans="1:48" ht="15.75" customHeight="1" x14ac:dyDescent="0.35">
      <c r="A50" s="8"/>
      <c r="B50" s="44"/>
      <c r="C50" s="44"/>
      <c r="D50" s="44"/>
      <c r="E50" s="1"/>
      <c r="F50" s="1"/>
      <c r="G50" s="1"/>
      <c r="H50" s="1"/>
      <c r="I50" s="1"/>
      <c r="J50" s="1"/>
      <c r="K50" s="1"/>
      <c r="L50" s="44"/>
      <c r="M50" s="44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</row>
    <row r="51" spans="1:48" ht="15.75" customHeight="1" x14ac:dyDescent="0.35">
      <c r="A51" s="8"/>
      <c r="B51" s="44"/>
      <c r="C51" s="44"/>
      <c r="D51" s="44"/>
      <c r="E51" s="1"/>
      <c r="F51" s="1"/>
      <c r="G51" s="1"/>
      <c r="H51" s="1"/>
      <c r="I51" s="1"/>
      <c r="J51" s="1"/>
      <c r="K51" s="1"/>
      <c r="L51" s="45"/>
      <c r="M51" s="44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</row>
    <row r="52" spans="1:48" ht="15.75" customHeight="1" x14ac:dyDescent="0.35">
      <c r="A52" s="8"/>
      <c r="B52" s="30" t="s">
        <v>33</v>
      </c>
      <c r="C52" s="30" t="s">
        <v>34</v>
      </c>
      <c r="D52" s="30" t="s">
        <v>35</v>
      </c>
      <c r="E52" s="49" t="s">
        <v>36</v>
      </c>
      <c r="F52" s="1"/>
      <c r="G52" s="1"/>
      <c r="H52" s="1"/>
      <c r="I52" s="1"/>
      <c r="J52" s="1"/>
      <c r="K52" s="49" t="s">
        <v>36</v>
      </c>
      <c r="L52" s="45"/>
      <c r="M52" s="44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</row>
    <row r="53" spans="1:48" ht="15.75" customHeight="1" x14ac:dyDescent="0.35">
      <c r="A53" s="8"/>
      <c r="B53" s="96" t="s">
        <v>78</v>
      </c>
      <c r="C53" s="94"/>
      <c r="D53" s="94"/>
      <c r="E53" s="94"/>
      <c r="F53" s="94"/>
      <c r="G53" s="94"/>
      <c r="H53" s="94"/>
      <c r="I53" s="94"/>
      <c r="J53" s="94"/>
      <c r="K53" s="49"/>
      <c r="L53" s="30" t="s">
        <v>38</v>
      </c>
      <c r="M53" s="30" t="s">
        <v>38</v>
      </c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</row>
    <row r="54" spans="1:48" ht="15.75" customHeight="1" x14ac:dyDescent="0.35">
      <c r="A54" s="63"/>
      <c r="B54" s="64">
        <v>45611</v>
      </c>
      <c r="C54" s="65">
        <v>0.61458333333333337</v>
      </c>
      <c r="D54" s="65" t="s">
        <v>97</v>
      </c>
      <c r="E54" s="66">
        <f t="shared" ref="E54:E56" si="48">IF(ISNUMBER(G54),IF(G54&gt;I54,3,IF(G54=I54,1,0))," ")</f>
        <v>0</v>
      </c>
      <c r="F54" s="67" t="str">
        <f>VLOOKUP($AQ5,$AQ$3:$AS$15,3,0)</f>
        <v>Luis Silva (CFB)</v>
      </c>
      <c r="G54" s="68">
        <v>1</v>
      </c>
      <c r="H54" s="67" t="s">
        <v>57</v>
      </c>
      <c r="I54" s="68">
        <v>3</v>
      </c>
      <c r="J54" s="69" t="str">
        <f>VLOOKUP($AQ6,$AQ$3:$AS$15,3,0)</f>
        <v>Miguel Castro (CFS)</v>
      </c>
      <c r="K54" s="66">
        <f t="shared" ref="K54:K56" si="49">IF(ISNUMBER(G54),IF(I54&gt;G54,3,IF(I54=G54,1,0))," ")</f>
        <v>3</v>
      </c>
      <c r="L54" s="67" t="str">
        <f>VLOOKUP($AT8,$AT$3:$AV$15,3,0)</f>
        <v>Ricardo José (Dragons)</v>
      </c>
      <c r="M54" s="30" t="s">
        <v>109</v>
      </c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</row>
    <row r="55" spans="1:48" ht="15.75" customHeight="1" x14ac:dyDescent="0.35">
      <c r="A55" s="8"/>
      <c r="B55" s="24">
        <v>45611</v>
      </c>
      <c r="C55" s="37">
        <v>0.61458333333333337</v>
      </c>
      <c r="D55" s="37" t="s">
        <v>100</v>
      </c>
      <c r="E55" s="38">
        <f t="shared" si="48"/>
        <v>0</v>
      </c>
      <c r="F55" s="30" t="str">
        <f>VLOOKUP($AQ7,$AQ$3:$AS$15,3,0)</f>
        <v>Pedro Amaro (CFB)</v>
      </c>
      <c r="G55" s="39">
        <v>0</v>
      </c>
      <c r="H55" s="30" t="s">
        <v>57</v>
      </c>
      <c r="I55" s="39">
        <v>2</v>
      </c>
      <c r="J55" s="40" t="str">
        <f>VLOOKUP($AQ11,$AQ$3:$AS$15,3,0)</f>
        <v>André Fernandes (CFB)</v>
      </c>
      <c r="K55" s="38">
        <f t="shared" si="49"/>
        <v>3</v>
      </c>
      <c r="L55" s="30" t="str">
        <f>VLOOKUP($AT5,$AT$3:$AV$15,3,0)</f>
        <v>Manuel Santos (Livorno)</v>
      </c>
      <c r="M55" s="30" t="s">
        <v>110</v>
      </c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</row>
    <row r="56" spans="1:48" ht="15.75" customHeight="1" x14ac:dyDescent="0.35">
      <c r="A56" s="8"/>
      <c r="B56" s="24">
        <v>45611</v>
      </c>
      <c r="C56" s="37">
        <v>0.61458333333333337</v>
      </c>
      <c r="D56" s="37" t="s">
        <v>102</v>
      </c>
      <c r="E56" s="38">
        <f t="shared" si="48"/>
        <v>0</v>
      </c>
      <c r="F56" s="30" t="str">
        <f>VLOOKUP($AQ9,$AQ$3:$AS$15,3,0)</f>
        <v>Nuno Silva (SCP)</v>
      </c>
      <c r="G56" s="39">
        <v>0</v>
      </c>
      <c r="H56" s="30" t="s">
        <v>57</v>
      </c>
      <c r="I56" s="39">
        <v>1</v>
      </c>
      <c r="J56" s="40" t="str">
        <f>VLOOKUP($AQ13,$AQ$3:$AS$15,3,0)</f>
        <v>Carlos Ricardo (SCB)</v>
      </c>
      <c r="K56" s="38">
        <f t="shared" si="49"/>
        <v>3</v>
      </c>
      <c r="L56" s="30" t="str">
        <f>VLOOKUP($AT7,$AT$3:$AV$15,3,0)</f>
        <v>Norberto Miguel (Livorno)</v>
      </c>
      <c r="M56" s="30" t="s">
        <v>108</v>
      </c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</row>
    <row r="57" spans="1:48" ht="15.75" customHeight="1" x14ac:dyDescent="0.35">
      <c r="A57" s="8"/>
      <c r="B57" s="44"/>
      <c r="C57" s="44"/>
      <c r="D57" s="44"/>
      <c r="E57" s="1"/>
      <c r="F57" s="1"/>
      <c r="G57" s="1"/>
      <c r="H57" s="1"/>
      <c r="I57" s="1"/>
      <c r="J57" s="1"/>
      <c r="K57" s="1"/>
      <c r="L57" s="44"/>
      <c r="M57" s="44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</row>
    <row r="58" spans="1:48" ht="15.75" customHeight="1" x14ac:dyDescent="0.35">
      <c r="A58" s="8"/>
      <c r="B58" s="44"/>
      <c r="C58" s="44"/>
      <c r="D58" s="44"/>
      <c r="E58" s="1"/>
      <c r="F58" s="1"/>
      <c r="G58" s="1"/>
      <c r="H58" s="1"/>
      <c r="I58" s="1"/>
      <c r="J58" s="1"/>
      <c r="K58" s="1"/>
      <c r="L58" s="44"/>
      <c r="M58" s="44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</row>
    <row r="59" spans="1:48" ht="15.75" customHeight="1" x14ac:dyDescent="0.35">
      <c r="A59" s="8"/>
      <c r="B59" s="44"/>
      <c r="C59" s="44"/>
      <c r="D59" s="44"/>
      <c r="E59" s="1"/>
      <c r="F59" s="1"/>
      <c r="G59" s="1"/>
      <c r="H59" s="1"/>
      <c r="I59" s="1"/>
      <c r="J59" s="1"/>
      <c r="K59" s="1"/>
      <c r="L59" s="44"/>
      <c r="M59" s="44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</row>
    <row r="60" spans="1:48" ht="15.75" customHeight="1" x14ac:dyDescent="0.35">
      <c r="A60" s="8"/>
      <c r="B60" s="30" t="s">
        <v>33</v>
      </c>
      <c r="C60" s="30" t="s">
        <v>34</v>
      </c>
      <c r="D60" s="30" t="s">
        <v>35</v>
      </c>
      <c r="E60" s="49" t="s">
        <v>36</v>
      </c>
      <c r="F60" s="1"/>
      <c r="G60" s="1"/>
      <c r="H60" s="1"/>
      <c r="I60" s="1"/>
      <c r="J60" s="1"/>
      <c r="K60" s="49" t="s">
        <v>36</v>
      </c>
      <c r="L60" s="45"/>
      <c r="M60" s="44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</row>
    <row r="61" spans="1:48" ht="15.75" customHeight="1" x14ac:dyDescent="0.35">
      <c r="A61" s="8"/>
      <c r="B61" s="96" t="s">
        <v>79</v>
      </c>
      <c r="C61" s="94"/>
      <c r="D61" s="94"/>
      <c r="E61" s="94"/>
      <c r="F61" s="94"/>
      <c r="G61" s="94"/>
      <c r="H61" s="94"/>
      <c r="I61" s="94"/>
      <c r="J61" s="94"/>
      <c r="K61" s="49"/>
      <c r="L61" s="30" t="s">
        <v>38</v>
      </c>
      <c r="M61" s="30" t="s">
        <v>38</v>
      </c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</row>
    <row r="62" spans="1:48" ht="15.75" customHeight="1" x14ac:dyDescent="0.35">
      <c r="A62" s="8"/>
      <c r="B62" s="24">
        <v>45611</v>
      </c>
      <c r="C62" s="37">
        <v>0.64583333333333337</v>
      </c>
      <c r="D62" s="37" t="s">
        <v>97</v>
      </c>
      <c r="E62" s="38">
        <f t="shared" ref="E62:E64" si="50">IF(ISNUMBER(G62),IF(G62&gt;I62,3,IF(G62=I62,1,0))," ")</f>
        <v>0</v>
      </c>
      <c r="F62" s="30" t="str">
        <f t="shared" ref="F62:F63" si="51">VLOOKUP($AQ5,$AQ$3:$AS$15,3,0)</f>
        <v>Luis Silva (CFB)</v>
      </c>
      <c r="G62" s="39">
        <v>0</v>
      </c>
      <c r="H62" s="30" t="s">
        <v>57</v>
      </c>
      <c r="I62" s="39">
        <v>4</v>
      </c>
      <c r="J62" s="40" t="str">
        <f>VLOOKUP($AQ8,$AQ$3:$AS$15,3,0)</f>
        <v>Rui Varela (Tires)</v>
      </c>
      <c r="K62" s="38">
        <f t="shared" ref="K62:K64" si="52">IF(ISNUMBER(G62),IF(I62&gt;G62,3,IF(I62=G62,1,0))," ")</f>
        <v>3</v>
      </c>
      <c r="L62" s="30" t="str">
        <f>VLOOKUP($AT10,$AT$3:$AV$15,3,0)</f>
        <v>Paulo Laranjeira (SCP)</v>
      </c>
      <c r="M62" s="30" t="s">
        <v>112</v>
      </c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</row>
    <row r="63" spans="1:48" ht="15.75" customHeight="1" x14ac:dyDescent="0.35">
      <c r="A63" s="63"/>
      <c r="B63" s="64">
        <v>45611</v>
      </c>
      <c r="C63" s="65">
        <v>0.64583333333333337</v>
      </c>
      <c r="D63" s="65" t="s">
        <v>100</v>
      </c>
      <c r="E63" s="66">
        <f t="shared" si="50"/>
        <v>3</v>
      </c>
      <c r="F63" s="69" t="str">
        <f t="shared" si="51"/>
        <v>Miguel Castro (CFS)</v>
      </c>
      <c r="G63" s="68">
        <v>7</v>
      </c>
      <c r="H63" s="67" t="s">
        <v>57</v>
      </c>
      <c r="I63" s="68">
        <v>2</v>
      </c>
      <c r="J63" s="67" t="str">
        <f>VLOOKUP($AQ7,$AQ$3:$AS$15,3,0)</f>
        <v>Pedro Amaro (CFB)</v>
      </c>
      <c r="K63" s="66">
        <f t="shared" si="52"/>
        <v>0</v>
      </c>
      <c r="L63" s="67" t="str">
        <f t="shared" ref="L63:L64" si="53">VLOOKUP($AT8,$AT$3:$AV$15,3,0)</f>
        <v>Ricardo José (Dragons)</v>
      </c>
      <c r="M63" s="30" t="s">
        <v>113</v>
      </c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</row>
    <row r="64" spans="1:48" ht="15.75" customHeight="1" x14ac:dyDescent="0.35">
      <c r="A64" s="8"/>
      <c r="B64" s="24">
        <v>45611</v>
      </c>
      <c r="C64" s="37">
        <v>0.64583333333333337</v>
      </c>
      <c r="D64" s="37" t="s">
        <v>102</v>
      </c>
      <c r="E64" s="38">
        <f t="shared" si="50"/>
        <v>0</v>
      </c>
      <c r="F64" s="30" t="str">
        <f>VLOOKUP($AQ10,$AQ$3:$AS$15,3,0)</f>
        <v>Nuno Henriques (CFB)</v>
      </c>
      <c r="G64" s="39">
        <v>0</v>
      </c>
      <c r="H64" s="30" t="s">
        <v>57</v>
      </c>
      <c r="I64" s="39">
        <v>1</v>
      </c>
      <c r="J64" s="40" t="str">
        <f>VLOOKUP($AQ12,$AQ$3:$AS$15,3,0)</f>
        <v>Nuno Afonso (SCP)</v>
      </c>
      <c r="K64" s="38">
        <f t="shared" si="52"/>
        <v>3</v>
      </c>
      <c r="L64" s="30" t="str">
        <f t="shared" si="53"/>
        <v>José Santos (CFB)</v>
      </c>
      <c r="M64" s="30" t="s">
        <v>98</v>
      </c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</row>
    <row r="65" spans="1:48" ht="15.75" customHeight="1" x14ac:dyDescent="0.35">
      <c r="A65" s="8"/>
      <c r="B65" s="44"/>
      <c r="C65" s="44"/>
      <c r="D65" s="44"/>
      <c r="E65" s="1"/>
      <c r="F65" s="1"/>
      <c r="G65" s="1"/>
      <c r="H65" s="1"/>
      <c r="I65" s="1"/>
      <c r="J65" s="1"/>
      <c r="K65" s="1"/>
      <c r="L65" s="44"/>
      <c r="M65" s="44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</row>
    <row r="66" spans="1:48" ht="15.75" customHeight="1" x14ac:dyDescent="0.35">
      <c r="A66" s="8"/>
      <c r="B66" s="44"/>
      <c r="C66" s="44"/>
      <c r="D66" s="44"/>
      <c r="E66" s="1"/>
      <c r="F66" s="1"/>
      <c r="G66" s="1"/>
      <c r="H66" s="1"/>
      <c r="I66" s="1"/>
      <c r="J66" s="1"/>
      <c r="K66" s="1"/>
      <c r="L66" s="44"/>
      <c r="M66" s="44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</row>
    <row r="67" spans="1:48" ht="15.75" customHeight="1" x14ac:dyDescent="0.35">
      <c r="A67" s="8"/>
      <c r="B67" s="44"/>
      <c r="C67" s="44"/>
      <c r="D67" s="44"/>
      <c r="E67" s="1"/>
      <c r="F67" s="1"/>
      <c r="G67" s="1"/>
      <c r="H67" s="1"/>
      <c r="I67" s="1"/>
      <c r="J67" s="1"/>
      <c r="K67" s="1"/>
      <c r="L67" s="44"/>
      <c r="M67" s="44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</row>
    <row r="68" spans="1:48" ht="15.75" customHeight="1" x14ac:dyDescent="0.35">
      <c r="A68" s="8"/>
      <c r="B68" s="30" t="s">
        <v>33</v>
      </c>
      <c r="C68" s="30" t="s">
        <v>34</v>
      </c>
      <c r="D68" s="30" t="s">
        <v>35</v>
      </c>
      <c r="E68" s="49" t="s">
        <v>36</v>
      </c>
      <c r="F68" s="1"/>
      <c r="G68" s="1"/>
      <c r="H68" s="1"/>
      <c r="I68" s="1"/>
      <c r="J68" s="1"/>
      <c r="K68" s="49" t="s">
        <v>36</v>
      </c>
      <c r="L68" s="44"/>
      <c r="M68" s="44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</row>
    <row r="69" spans="1:48" ht="15.75" customHeight="1" x14ac:dyDescent="0.35">
      <c r="A69" s="8"/>
      <c r="B69" s="96" t="s">
        <v>80</v>
      </c>
      <c r="C69" s="94"/>
      <c r="D69" s="94"/>
      <c r="E69" s="94"/>
      <c r="F69" s="94"/>
      <c r="G69" s="94"/>
      <c r="H69" s="94"/>
      <c r="I69" s="94"/>
      <c r="J69" s="94"/>
      <c r="K69" s="49"/>
      <c r="L69" s="30" t="s">
        <v>38</v>
      </c>
      <c r="M69" s="30" t="s">
        <v>38</v>
      </c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</row>
    <row r="70" spans="1:48" ht="15.75" customHeight="1" x14ac:dyDescent="0.35">
      <c r="A70" s="8"/>
      <c r="B70" s="24">
        <v>45611</v>
      </c>
      <c r="C70" s="37">
        <v>0.67708333333333337</v>
      </c>
      <c r="D70" s="37" t="s">
        <v>97</v>
      </c>
      <c r="E70" s="38">
        <f t="shared" ref="E70:E72" si="54">IF(ISNUMBER(G70),IF(G70&gt;I70,3,IF(G70=I70,1,0))," ")</f>
        <v>0</v>
      </c>
      <c r="F70" s="30" t="str">
        <f t="shared" ref="F70:F72" si="55">VLOOKUP($AQ5,$AQ$3:$AS$15,3,0)</f>
        <v>Luis Silva (CFB)</v>
      </c>
      <c r="G70" s="39">
        <v>0</v>
      </c>
      <c r="H70" s="30" t="s">
        <v>57</v>
      </c>
      <c r="I70" s="39">
        <v>5</v>
      </c>
      <c r="J70" s="40" t="str">
        <f>VLOOKUP($AQ10,$AQ$3:$AS$15,3,0)</f>
        <v>Nuno Henriques (CFB)</v>
      </c>
      <c r="K70" s="38">
        <f t="shared" ref="K70:K72" si="56">IF(ISNUMBER(G70),IF(I70&gt;G70,3,IF(I70=G70,1,0))," ")</f>
        <v>3</v>
      </c>
      <c r="L70" s="30" t="str">
        <f>VLOOKUP($AT11,$AT$3:$AV$15,3,0)</f>
        <v>Nuno Noronha (Tires)</v>
      </c>
      <c r="M70" s="30" t="s">
        <v>112</v>
      </c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</row>
    <row r="71" spans="1:48" ht="15.75" customHeight="1" x14ac:dyDescent="0.35">
      <c r="A71" s="8"/>
      <c r="B71" s="24">
        <v>45611</v>
      </c>
      <c r="C71" s="37">
        <v>0.67708333333333337</v>
      </c>
      <c r="D71" s="37" t="s">
        <v>100</v>
      </c>
      <c r="E71" s="38">
        <f t="shared" si="54"/>
        <v>0</v>
      </c>
      <c r="F71" s="40" t="str">
        <f t="shared" si="55"/>
        <v>Miguel Castro (CFS)</v>
      </c>
      <c r="G71" s="39">
        <v>0</v>
      </c>
      <c r="H71" s="30" t="s">
        <v>57</v>
      </c>
      <c r="I71" s="39">
        <v>2</v>
      </c>
      <c r="J71" s="30" t="str">
        <f>VLOOKUP($AQ9,$AQ$3:$AS$15,3,0)</f>
        <v>Nuno Silva (SCP)</v>
      </c>
      <c r="K71" s="38">
        <f t="shared" si="56"/>
        <v>3</v>
      </c>
      <c r="L71" s="30" t="str">
        <f>VLOOKUP($AT13,$AT$3:$AV$15,3,0)</f>
        <v>Nuno Afonso (SCP)</v>
      </c>
      <c r="M71" s="30" t="s">
        <v>114</v>
      </c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</row>
    <row r="72" spans="1:48" ht="15.75" customHeight="1" x14ac:dyDescent="0.35">
      <c r="A72" s="8"/>
      <c r="B72" s="24">
        <v>45611</v>
      </c>
      <c r="C72" s="37">
        <v>0.67708333333333337</v>
      </c>
      <c r="D72" s="37" t="s">
        <v>102</v>
      </c>
      <c r="E72" s="38">
        <f t="shared" si="54"/>
        <v>1</v>
      </c>
      <c r="F72" s="30" t="str">
        <f t="shared" si="55"/>
        <v>Pedro Amaro (CFB)</v>
      </c>
      <c r="G72" s="39">
        <v>2</v>
      </c>
      <c r="H72" s="30" t="s">
        <v>57</v>
      </c>
      <c r="I72" s="39">
        <v>2</v>
      </c>
      <c r="J72" s="40" t="str">
        <f>VLOOKUP($AQ8,$AQ$3:$AS$15,3,0)</f>
        <v>Rui Varela (Tires)</v>
      </c>
      <c r="K72" s="38">
        <f t="shared" si="56"/>
        <v>1</v>
      </c>
      <c r="L72" s="30" t="s">
        <v>115</v>
      </c>
      <c r="M72" s="30" t="s">
        <v>116</v>
      </c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</row>
    <row r="73" spans="1:48" ht="15.75" customHeight="1" x14ac:dyDescent="0.35">
      <c r="A73" s="8"/>
      <c r="B73" s="44"/>
      <c r="C73" s="44"/>
      <c r="D73" s="44"/>
      <c r="E73" s="1"/>
      <c r="F73" s="1"/>
      <c r="G73" s="1"/>
      <c r="H73" s="1"/>
      <c r="I73" s="1"/>
      <c r="J73" s="1"/>
      <c r="K73" s="1"/>
      <c r="L73" s="44"/>
      <c r="M73" s="44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</row>
    <row r="74" spans="1:48" ht="15.75" customHeight="1" x14ac:dyDescent="0.35">
      <c r="A74" s="8"/>
      <c r="B74" s="44"/>
      <c r="C74" s="44"/>
      <c r="D74" s="44"/>
      <c r="E74" s="1"/>
      <c r="F74" s="1"/>
      <c r="G74" s="1"/>
      <c r="H74" s="1"/>
      <c r="I74" s="1"/>
      <c r="J74" s="1"/>
      <c r="K74" s="1"/>
      <c r="L74" s="44"/>
      <c r="M74" s="44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</row>
    <row r="75" spans="1:48" ht="15.75" customHeight="1" x14ac:dyDescent="0.35">
      <c r="A75" s="8"/>
      <c r="B75" s="44"/>
      <c r="C75" s="44"/>
      <c r="D75" s="44"/>
      <c r="E75" s="1"/>
      <c r="F75" s="1"/>
      <c r="G75" s="1"/>
      <c r="H75" s="1"/>
      <c r="I75" s="1"/>
      <c r="J75" s="1"/>
      <c r="K75" s="1"/>
      <c r="L75" s="44"/>
      <c r="M75" s="44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</row>
    <row r="76" spans="1:48" ht="15.75" customHeight="1" x14ac:dyDescent="0.35">
      <c r="A76" s="8"/>
      <c r="B76" s="30" t="s">
        <v>33</v>
      </c>
      <c r="C76" s="30" t="s">
        <v>34</v>
      </c>
      <c r="D76" s="30" t="s">
        <v>35</v>
      </c>
      <c r="E76" s="49" t="s">
        <v>36</v>
      </c>
      <c r="F76" s="1"/>
      <c r="G76" s="1"/>
      <c r="H76" s="1"/>
      <c r="I76" s="1"/>
      <c r="J76" s="1"/>
      <c r="K76" s="49" t="s">
        <v>36</v>
      </c>
      <c r="L76" s="44"/>
      <c r="M76" s="44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</row>
    <row r="77" spans="1:48" ht="15.75" customHeight="1" x14ac:dyDescent="0.35">
      <c r="A77" s="8"/>
      <c r="B77" s="96" t="s">
        <v>81</v>
      </c>
      <c r="C77" s="94"/>
      <c r="D77" s="94"/>
      <c r="E77" s="94"/>
      <c r="F77" s="94"/>
      <c r="G77" s="94"/>
      <c r="H77" s="94"/>
      <c r="I77" s="94"/>
      <c r="J77" s="94"/>
      <c r="K77" s="49"/>
      <c r="L77" s="30" t="s">
        <v>38</v>
      </c>
      <c r="M77" s="30" t="s">
        <v>38</v>
      </c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</row>
    <row r="78" spans="1:48" ht="15.75" customHeight="1" x14ac:dyDescent="0.35">
      <c r="A78" s="8"/>
      <c r="B78" s="24">
        <v>45611</v>
      </c>
      <c r="C78" s="37">
        <v>0.70833333333333337</v>
      </c>
      <c r="D78" s="37" t="s">
        <v>97</v>
      </c>
      <c r="E78" s="38">
        <f t="shared" ref="E78:E80" si="57">IF(ISNUMBER(G78),IF(G78&gt;I78,3,IF(G78=I78,1,0))," ")</f>
        <v>3</v>
      </c>
      <c r="F78" s="40" t="str">
        <f>VLOOKUP($AQ11,$AQ$3:$AS$15,3,0)</f>
        <v>André Fernandes (CFB)</v>
      </c>
      <c r="G78" s="39">
        <v>3</v>
      </c>
      <c r="H78" s="30" t="s">
        <v>57</v>
      </c>
      <c r="I78" s="39">
        <v>0</v>
      </c>
      <c r="J78" s="40" t="str">
        <f>VLOOKUP($AQ13,$AQ$3:$AS$15,3,0)</f>
        <v>Carlos Ricardo (SCB)</v>
      </c>
      <c r="K78" s="38">
        <f t="shared" ref="K78:K80" si="58">IF(ISNUMBER(G78),IF(I78&gt;G78,3,IF(I78=G78,1,0))," ")</f>
        <v>0</v>
      </c>
      <c r="L78" s="30" t="str">
        <f t="shared" ref="L78:L79" si="59">VLOOKUP($AT9,$AT$3:$AV$15,3,0)</f>
        <v>José Santos (CFB)</v>
      </c>
      <c r="M78" s="30" t="s">
        <v>107</v>
      </c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</row>
    <row r="79" spans="1:48" ht="15.75" customHeight="1" x14ac:dyDescent="0.35">
      <c r="A79" s="8"/>
      <c r="B79" s="24">
        <v>45611</v>
      </c>
      <c r="C79" s="37">
        <v>0.70833333333333337</v>
      </c>
      <c r="D79" s="37" t="s">
        <v>100</v>
      </c>
      <c r="E79" s="38">
        <f t="shared" si="57"/>
        <v>0</v>
      </c>
      <c r="F79" s="30" t="str">
        <f t="shared" ref="F79:F80" si="60">VLOOKUP($AQ7,$AQ$3:$AS$15,3,0)</f>
        <v>Pedro Amaro (CFB)</v>
      </c>
      <c r="G79" s="39">
        <v>1</v>
      </c>
      <c r="H79" s="30" t="s">
        <v>57</v>
      </c>
      <c r="I79" s="39">
        <v>3</v>
      </c>
      <c r="J79" s="30" t="str">
        <f>VLOOKUP($AQ10,$AQ$3:$AS$15,3,0)</f>
        <v>Nuno Henriques (CFB)</v>
      </c>
      <c r="K79" s="38">
        <f t="shared" si="58"/>
        <v>3</v>
      </c>
      <c r="L79" s="30" t="str">
        <f t="shared" si="59"/>
        <v>Paulo Laranjeira (SCP)</v>
      </c>
      <c r="M79" s="30" t="s">
        <v>113</v>
      </c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</row>
    <row r="80" spans="1:48" ht="15.75" customHeight="1" x14ac:dyDescent="0.35">
      <c r="A80" s="8"/>
      <c r="B80" s="24">
        <v>45611</v>
      </c>
      <c r="C80" s="37">
        <v>0.70833333333333337</v>
      </c>
      <c r="D80" s="37" t="s">
        <v>102</v>
      </c>
      <c r="E80" s="38">
        <f t="shared" si="57"/>
        <v>3</v>
      </c>
      <c r="F80" s="40" t="str">
        <f t="shared" si="60"/>
        <v>Rui Varela (Tires)</v>
      </c>
      <c r="G80" s="39">
        <v>4</v>
      </c>
      <c r="H80" s="30" t="s">
        <v>57</v>
      </c>
      <c r="I80" s="39">
        <v>0</v>
      </c>
      <c r="J80" s="30" t="str">
        <f>VLOOKUP($AQ9,$AQ$3:$AS$15,3,0)</f>
        <v>Nuno Silva (SCP)</v>
      </c>
      <c r="K80" s="38">
        <f t="shared" si="58"/>
        <v>0</v>
      </c>
      <c r="L80" s="30" t="str">
        <f>VLOOKUP($AT13,$AT$3:$AV$15,3,0)</f>
        <v>Nuno Afonso (SCP)</v>
      </c>
      <c r="M80" s="30" t="s">
        <v>98</v>
      </c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</row>
    <row r="81" spans="1:48" ht="15.75" customHeight="1" x14ac:dyDescent="0.35">
      <c r="A81" s="8"/>
      <c r="B81" s="44"/>
      <c r="C81" s="44"/>
      <c r="D81" s="44"/>
      <c r="E81" s="1"/>
      <c r="F81" s="1"/>
      <c r="G81" s="1"/>
      <c r="H81" s="1"/>
      <c r="I81" s="1"/>
      <c r="J81" s="1"/>
      <c r="K81" s="1"/>
      <c r="L81" s="45"/>
      <c r="M81" s="44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</row>
    <row r="82" spans="1:48" ht="15.75" customHeight="1" x14ac:dyDescent="0.35">
      <c r="A82" s="8"/>
      <c r="B82" s="44"/>
      <c r="C82" s="44"/>
      <c r="D82" s="44"/>
      <c r="E82" s="1"/>
      <c r="F82" s="1"/>
      <c r="G82" s="1"/>
      <c r="H82" s="1"/>
      <c r="I82" s="1"/>
      <c r="J82" s="1"/>
      <c r="K82" s="1"/>
      <c r="L82" s="45"/>
      <c r="M82" s="44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</row>
    <row r="83" spans="1:48" ht="15.75" customHeight="1" x14ac:dyDescent="0.35">
      <c r="A83" s="8"/>
      <c r="B83" s="44"/>
      <c r="C83" s="44"/>
      <c r="D83" s="44"/>
      <c r="E83" s="1"/>
      <c r="F83" s="1"/>
      <c r="G83" s="1"/>
      <c r="H83" s="1"/>
      <c r="I83" s="1"/>
      <c r="J83" s="1"/>
      <c r="K83" s="1"/>
      <c r="L83" s="44"/>
      <c r="M83" s="44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</row>
    <row r="84" spans="1:48" ht="15.75" customHeight="1" x14ac:dyDescent="0.35">
      <c r="A84" s="8"/>
      <c r="B84" s="30" t="s">
        <v>33</v>
      </c>
      <c r="C84" s="30" t="s">
        <v>34</v>
      </c>
      <c r="D84" s="30" t="s">
        <v>35</v>
      </c>
      <c r="E84" s="49" t="s">
        <v>36</v>
      </c>
      <c r="F84" s="1"/>
      <c r="G84" s="1"/>
      <c r="H84" s="1"/>
      <c r="I84" s="1"/>
      <c r="J84" s="1"/>
      <c r="K84" s="49" t="s">
        <v>36</v>
      </c>
      <c r="L84" s="44"/>
      <c r="M84" s="44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</row>
    <row r="85" spans="1:48" ht="15.75" customHeight="1" x14ac:dyDescent="0.35">
      <c r="A85" s="8"/>
      <c r="B85" s="96" t="s">
        <v>82</v>
      </c>
      <c r="C85" s="94"/>
      <c r="D85" s="94"/>
      <c r="E85" s="94"/>
      <c r="F85" s="94"/>
      <c r="G85" s="94"/>
      <c r="H85" s="94"/>
      <c r="I85" s="94"/>
      <c r="J85" s="94"/>
      <c r="K85" s="49"/>
      <c r="L85" s="30" t="s">
        <v>38</v>
      </c>
      <c r="M85" s="30" t="s">
        <v>38</v>
      </c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</row>
    <row r="86" spans="1:48" ht="15.75" customHeight="1" x14ac:dyDescent="0.35">
      <c r="A86" s="8"/>
      <c r="B86" s="24">
        <v>45611</v>
      </c>
      <c r="C86" s="37">
        <v>0.73958333333333337</v>
      </c>
      <c r="D86" s="37" t="s">
        <v>97</v>
      </c>
      <c r="E86" s="38">
        <f t="shared" ref="E86:E88" si="61">IF(ISNUMBER(G86),IF(G86&gt;I86,3,IF(G86=I86,1,0))," ")</f>
        <v>0</v>
      </c>
      <c r="F86" s="30" t="str">
        <f t="shared" ref="F86:F87" si="62">VLOOKUP($AQ5,$AQ$3:$AS$15,3,0)</f>
        <v>Luis Silva (CFB)</v>
      </c>
      <c r="G86" s="39">
        <v>0</v>
      </c>
      <c r="H86" s="30" t="s">
        <v>57</v>
      </c>
      <c r="I86" s="39">
        <v>4</v>
      </c>
      <c r="J86" s="40" t="str">
        <f>VLOOKUP($AQ12,$AQ$3:$AS$15,3,0)</f>
        <v>Nuno Afonso (SCP)</v>
      </c>
      <c r="K86" s="38">
        <f t="shared" ref="K86:K88" si="63">IF(ISNUMBER(G86),IF(I86&gt;G86,3,IF(I86=G86,1,0))," ")</f>
        <v>3</v>
      </c>
      <c r="L86" s="30" t="str">
        <f>VLOOKUP($AT7,$AT$3:$AV$15,3,0)</f>
        <v>Norberto Miguel (Livorno)</v>
      </c>
      <c r="M86" s="30" t="s">
        <v>103</v>
      </c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</row>
    <row r="87" spans="1:48" ht="15.75" customHeight="1" x14ac:dyDescent="0.35">
      <c r="A87" s="8"/>
      <c r="B87" s="24">
        <v>45611</v>
      </c>
      <c r="C87" s="37">
        <v>0.73958333333333337</v>
      </c>
      <c r="D87" s="37" t="s">
        <v>100</v>
      </c>
      <c r="E87" s="38">
        <f t="shared" si="61"/>
        <v>1</v>
      </c>
      <c r="F87" s="40" t="str">
        <f t="shared" si="62"/>
        <v>Miguel Castro (CFS)</v>
      </c>
      <c r="G87" s="39">
        <v>2</v>
      </c>
      <c r="H87" s="30" t="s">
        <v>57</v>
      </c>
      <c r="I87" s="39">
        <v>2</v>
      </c>
      <c r="J87" s="30" t="str">
        <f>VLOOKUP($AQ11,$AQ$3:$AS$15,3,0)</f>
        <v>André Fernandes (CFB)</v>
      </c>
      <c r="K87" s="38">
        <f t="shared" si="63"/>
        <v>1</v>
      </c>
      <c r="L87" s="30" t="str">
        <f>VLOOKUP($AT12,$AT$3:$AV$15,3,0)</f>
        <v>Luís Abreu (CFB)</v>
      </c>
      <c r="M87" s="30" t="s">
        <v>111</v>
      </c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</row>
    <row r="88" spans="1:48" ht="15.75" customHeight="1" x14ac:dyDescent="0.35">
      <c r="A88" s="8"/>
      <c r="B88" s="24">
        <v>45611</v>
      </c>
      <c r="C88" s="37">
        <v>0.73958333333333337</v>
      </c>
      <c r="D88" s="37" t="s">
        <v>102</v>
      </c>
      <c r="E88" s="38">
        <f t="shared" si="61"/>
        <v>0</v>
      </c>
      <c r="F88" s="30" t="str">
        <f>VLOOKUP($AQ9,$AQ$3:$AS$15,3,0)</f>
        <v>Nuno Silva (SCP)</v>
      </c>
      <c r="G88" s="39">
        <v>1</v>
      </c>
      <c r="H88" s="30" t="s">
        <v>57</v>
      </c>
      <c r="I88" s="39">
        <v>3</v>
      </c>
      <c r="J88" s="40" t="str">
        <f>VLOOKUP($AQ10,$AQ$3:$AS$15,3,0)</f>
        <v>Nuno Henriques (CFB)</v>
      </c>
      <c r="K88" s="38">
        <f t="shared" si="63"/>
        <v>3</v>
      </c>
      <c r="L88" s="30" t="str">
        <f>VLOOKUP($AT6,$AT$3:$AV$15,3,0)</f>
        <v>Ricardo Pavão (Tires)</v>
      </c>
      <c r="M88" s="30" t="s">
        <v>117</v>
      </c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</row>
    <row r="89" spans="1:48" ht="15.75" customHeight="1" x14ac:dyDescent="0.35">
      <c r="A89" s="8"/>
      <c r="B89" s="44"/>
      <c r="C89" s="44"/>
      <c r="D89" s="44"/>
      <c r="E89" s="1"/>
      <c r="F89" s="1"/>
      <c r="G89" s="1"/>
      <c r="H89" s="1"/>
      <c r="I89" s="1"/>
      <c r="J89" s="1"/>
      <c r="K89" s="1"/>
      <c r="L89" s="44"/>
      <c r="M89" s="44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</row>
    <row r="90" spans="1:48" ht="15.75" customHeight="1" x14ac:dyDescent="0.35">
      <c r="A90" s="8"/>
      <c r="B90" s="44"/>
      <c r="C90" s="44"/>
      <c r="D90" s="44"/>
      <c r="E90" s="1"/>
      <c r="F90" s="1"/>
      <c r="G90" s="1"/>
      <c r="H90" s="1"/>
      <c r="I90" s="1"/>
      <c r="J90" s="1"/>
      <c r="K90" s="1"/>
      <c r="L90" s="44"/>
      <c r="M90" s="44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</row>
    <row r="91" spans="1:48" ht="15.75" customHeight="1" x14ac:dyDescent="0.35">
      <c r="A91" s="8"/>
      <c r="B91" s="44"/>
      <c r="C91" s="44"/>
      <c r="D91" s="44"/>
      <c r="E91" s="1"/>
      <c r="F91" s="1"/>
      <c r="G91" s="1"/>
      <c r="H91" s="1"/>
      <c r="I91" s="1"/>
      <c r="J91" s="1"/>
      <c r="K91" s="1"/>
      <c r="L91" s="44"/>
      <c r="M91" s="44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</row>
    <row r="92" spans="1:48" ht="15.75" customHeight="1" x14ac:dyDescent="0.35">
      <c r="A92" s="8"/>
      <c r="B92" s="30" t="s">
        <v>33</v>
      </c>
      <c r="C92" s="30" t="s">
        <v>34</v>
      </c>
      <c r="D92" s="30" t="s">
        <v>35</v>
      </c>
      <c r="E92" s="49" t="s">
        <v>36</v>
      </c>
      <c r="F92" s="1"/>
      <c r="G92" s="1"/>
      <c r="H92" s="1"/>
      <c r="I92" s="1"/>
      <c r="J92" s="1"/>
      <c r="K92" s="49" t="s">
        <v>36</v>
      </c>
      <c r="L92" s="44"/>
      <c r="M92" s="44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</row>
    <row r="93" spans="1:48" ht="15.75" customHeight="1" x14ac:dyDescent="0.35">
      <c r="A93" s="8"/>
      <c r="B93" s="96" t="s">
        <v>83</v>
      </c>
      <c r="C93" s="94"/>
      <c r="D93" s="94"/>
      <c r="E93" s="94"/>
      <c r="F93" s="94"/>
      <c r="G93" s="94"/>
      <c r="H93" s="94"/>
      <c r="I93" s="94"/>
      <c r="J93" s="94"/>
      <c r="K93" s="49"/>
      <c r="L93" s="30" t="s">
        <v>38</v>
      </c>
      <c r="M93" s="30" t="s">
        <v>38</v>
      </c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</row>
    <row r="94" spans="1:48" ht="15.75" customHeight="1" x14ac:dyDescent="0.35">
      <c r="A94" s="8"/>
      <c r="B94" s="24">
        <v>45611</v>
      </c>
      <c r="C94" s="37">
        <v>0.77083333333333337</v>
      </c>
      <c r="D94" s="37" t="s">
        <v>97</v>
      </c>
      <c r="E94" s="38">
        <f t="shared" ref="E94:E96" si="64">IF(ISNUMBER(G94),IF(G94&gt;I94,3,IF(G94=I94,1,0))," ")</f>
        <v>3</v>
      </c>
      <c r="F94" s="30" t="str">
        <f t="shared" ref="F94:F96" si="65">VLOOKUP($AQ6,$AQ$3:$AS$15,3,0)</f>
        <v>Miguel Castro (CFS)</v>
      </c>
      <c r="G94" s="39">
        <v>4</v>
      </c>
      <c r="H94" s="30" t="s">
        <v>57</v>
      </c>
      <c r="I94" s="39">
        <v>1</v>
      </c>
      <c r="J94" s="40" t="str">
        <f>VLOOKUP($AQ13,$AQ$3:$AS$15,3,0)</f>
        <v>Carlos Ricardo (SCB)</v>
      </c>
      <c r="K94" s="38">
        <f t="shared" ref="K94:K96" si="66">IF(ISNUMBER(G94),IF(I94&gt;G94,3,IF(I94=G94,1,0))," ")</f>
        <v>0</v>
      </c>
      <c r="L94" s="30" t="str">
        <f>VLOOKUP($AT5,$AT$3:$AV$15,3,0)</f>
        <v>Manuel Santos (Livorno)</v>
      </c>
      <c r="M94" s="30" t="s">
        <v>118</v>
      </c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</row>
    <row r="95" spans="1:48" ht="15.75" customHeight="1" x14ac:dyDescent="0.35">
      <c r="A95" s="8"/>
      <c r="B95" s="24">
        <v>45611</v>
      </c>
      <c r="C95" s="37">
        <v>0.77083333333333337</v>
      </c>
      <c r="D95" s="37" t="s">
        <v>100</v>
      </c>
      <c r="E95" s="38">
        <f t="shared" si="64"/>
        <v>1</v>
      </c>
      <c r="F95" s="40" t="str">
        <f t="shared" si="65"/>
        <v>Pedro Amaro (CFB)</v>
      </c>
      <c r="G95" s="39">
        <v>3</v>
      </c>
      <c r="H95" s="30" t="s">
        <v>57</v>
      </c>
      <c r="I95" s="39">
        <v>3</v>
      </c>
      <c r="J95" s="40" t="str">
        <f>VLOOKUP($AQ12,$AQ$3:$AS$15,3,0)</f>
        <v>Nuno Afonso (SCP)</v>
      </c>
      <c r="K95" s="38">
        <f t="shared" si="66"/>
        <v>1</v>
      </c>
      <c r="L95" s="30" t="str">
        <f>VLOOKUP($AT11,$AT$3:$AV$15,3,0)</f>
        <v>Nuno Noronha (Tires)</v>
      </c>
      <c r="M95" s="30" t="s">
        <v>109</v>
      </c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</row>
    <row r="96" spans="1:48" ht="15.75" customHeight="1" x14ac:dyDescent="0.35">
      <c r="A96" s="8"/>
      <c r="B96" s="24">
        <v>45611</v>
      </c>
      <c r="C96" s="37">
        <v>0.77083333333333337</v>
      </c>
      <c r="D96" s="37" t="s">
        <v>102</v>
      </c>
      <c r="E96" s="38">
        <f t="shared" si="64"/>
        <v>0</v>
      </c>
      <c r="F96" s="40" t="str">
        <f t="shared" si="65"/>
        <v>Rui Varela (Tires)</v>
      </c>
      <c r="G96" s="39">
        <v>1</v>
      </c>
      <c r="H96" s="30" t="s">
        <v>57</v>
      </c>
      <c r="I96" s="39">
        <v>3</v>
      </c>
      <c r="J96" s="40" t="str">
        <f>VLOOKUP($AQ11,$AQ$3:$AS$15,3,0)</f>
        <v>André Fernandes (CFB)</v>
      </c>
      <c r="K96" s="38">
        <f t="shared" si="66"/>
        <v>3</v>
      </c>
      <c r="L96" s="30" t="str">
        <f>VLOOKUP($AT9,$AT$3:$AV$15,3,0)</f>
        <v>José Santos (CFB)</v>
      </c>
      <c r="M96" s="30" t="s">
        <v>106</v>
      </c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</row>
    <row r="97" spans="1:48" ht="15.75" customHeight="1" x14ac:dyDescent="0.35">
      <c r="A97" s="8"/>
      <c r="B97" s="44"/>
      <c r="C97" s="44"/>
      <c r="D97" s="44"/>
      <c r="E97" s="1"/>
      <c r="F97" s="1"/>
      <c r="G97" s="1"/>
      <c r="H97" s="1"/>
      <c r="I97" s="1"/>
      <c r="J97" s="1"/>
      <c r="K97" s="7"/>
      <c r="L97" s="8"/>
      <c r="M97" s="8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</row>
    <row r="98" spans="1:48" ht="15.75" customHeight="1" x14ac:dyDescent="0.35">
      <c r="A98" s="8"/>
      <c r="B98" s="1"/>
      <c r="C98" s="1" t="s">
        <v>84</v>
      </c>
      <c r="D98" s="1"/>
      <c r="E98" s="1"/>
      <c r="F98" s="1"/>
      <c r="G98" s="1"/>
      <c r="H98" s="1"/>
      <c r="I98" s="1"/>
      <c r="J98" s="1"/>
      <c r="K98" s="7"/>
      <c r="L98" s="7"/>
      <c r="M98" s="8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</row>
    <row r="99" spans="1:48" ht="15.75" customHeight="1" x14ac:dyDescent="0.35">
      <c r="A99" s="70"/>
      <c r="B99" s="55"/>
      <c r="C99" s="55"/>
      <c r="D99" s="55"/>
      <c r="E99" s="55"/>
      <c r="F99" s="55"/>
      <c r="G99" s="55"/>
      <c r="H99" s="55"/>
      <c r="I99" s="55"/>
      <c r="J99" s="55"/>
      <c r="K99" s="54"/>
      <c r="L99" s="54"/>
      <c r="M99" s="70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7"/>
      <c r="AU99" s="7"/>
      <c r="AV99" s="7"/>
    </row>
    <row r="100" spans="1:48" ht="15.75" customHeight="1" x14ac:dyDescent="0.35">
      <c r="A100" s="70"/>
      <c r="B100" s="55"/>
      <c r="C100" s="55"/>
      <c r="D100" s="55"/>
      <c r="E100" s="55"/>
      <c r="F100" s="55"/>
      <c r="G100" s="55"/>
      <c r="H100" s="55"/>
      <c r="I100" s="55"/>
      <c r="J100" s="55"/>
      <c r="K100" s="54"/>
      <c r="L100" s="54"/>
      <c r="M100" s="70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7"/>
      <c r="AU100" s="7"/>
      <c r="AV100" s="7"/>
    </row>
    <row r="101" spans="1:48" ht="15.75" customHeight="1" x14ac:dyDescent="0.35">
      <c r="A101" s="8"/>
      <c r="B101" s="1"/>
      <c r="C101" s="1"/>
      <c r="D101" s="1"/>
      <c r="E101" s="1"/>
      <c r="F101" s="1"/>
      <c r="G101" s="1"/>
      <c r="H101" s="1"/>
      <c r="I101" s="1"/>
      <c r="J101" s="1"/>
      <c r="K101" s="7"/>
      <c r="L101" s="7"/>
      <c r="M101" s="8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</row>
    <row r="102" spans="1:48" ht="15.75" customHeight="1" x14ac:dyDescent="0.35">
      <c r="A102" s="8"/>
      <c r="B102" s="1"/>
      <c r="C102" s="1"/>
      <c r="D102" s="1"/>
      <c r="E102" s="1"/>
      <c r="F102" s="6" t="s">
        <v>30</v>
      </c>
      <c r="G102" s="1"/>
      <c r="H102" s="1"/>
      <c r="I102" s="1"/>
      <c r="J102" s="1"/>
      <c r="K102" s="7"/>
      <c r="L102" s="7"/>
      <c r="M102" s="8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</row>
    <row r="103" spans="1:48" ht="15.75" customHeight="1" x14ac:dyDescent="0.35">
      <c r="A103" s="8"/>
      <c r="B103" s="1"/>
      <c r="C103" s="1"/>
      <c r="D103" s="1"/>
      <c r="E103" s="1"/>
      <c r="F103" s="1"/>
      <c r="G103" s="1"/>
      <c r="H103" s="1"/>
      <c r="I103" s="1"/>
      <c r="J103" s="1"/>
      <c r="K103" s="7"/>
      <c r="L103" s="7"/>
      <c r="M103" s="8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</row>
    <row r="104" spans="1:48" ht="15.75" customHeight="1" x14ac:dyDescent="0.35">
      <c r="A104" s="8"/>
      <c r="B104" s="1"/>
      <c r="C104" s="1"/>
      <c r="D104" s="1"/>
      <c r="E104" s="1"/>
      <c r="F104" s="1"/>
      <c r="G104" s="1"/>
      <c r="H104" s="1"/>
      <c r="I104" s="1"/>
      <c r="J104" s="1"/>
      <c r="K104" s="7"/>
      <c r="L104" s="7"/>
      <c r="M104" s="8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</row>
    <row r="105" spans="1:48" ht="15.75" customHeight="1" x14ac:dyDescent="0.35">
      <c r="A105" s="8"/>
      <c r="B105" s="50" t="s">
        <v>33</v>
      </c>
      <c r="C105" s="50" t="s">
        <v>34</v>
      </c>
      <c r="D105" s="50" t="s">
        <v>35</v>
      </c>
      <c r="E105" s="56" t="s">
        <v>36</v>
      </c>
      <c r="F105" s="1"/>
      <c r="G105" s="1"/>
      <c r="H105" s="1"/>
      <c r="I105" s="1"/>
      <c r="J105" s="1"/>
      <c r="K105" s="12" t="s">
        <v>36</v>
      </c>
      <c r="L105" s="8"/>
      <c r="M105" s="8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</row>
    <row r="106" spans="1:48" ht="15.75" customHeight="1" x14ac:dyDescent="0.35">
      <c r="A106" s="8"/>
      <c r="B106" s="96" t="s">
        <v>85</v>
      </c>
      <c r="C106" s="94"/>
      <c r="D106" s="94"/>
      <c r="E106" s="94"/>
      <c r="F106" s="94"/>
      <c r="G106" s="94"/>
      <c r="H106" s="94"/>
      <c r="I106" s="94"/>
      <c r="J106" s="95"/>
      <c r="K106" s="13"/>
      <c r="L106" s="14" t="s">
        <v>38</v>
      </c>
      <c r="M106" s="14" t="s">
        <v>38</v>
      </c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</row>
    <row r="107" spans="1:48" ht="15.75" customHeight="1" x14ac:dyDescent="0.35">
      <c r="A107" s="8"/>
      <c r="B107" s="24">
        <v>45388</v>
      </c>
      <c r="C107" s="25">
        <v>0.38541666666666669</v>
      </c>
      <c r="D107" s="25" t="s">
        <v>97</v>
      </c>
      <c r="E107" s="26" t="str">
        <f t="shared" ref="E107:E109" si="67">IF(ISNUMBER(G107),IF(G107&gt;I107,3,IF(G107=I107,1,0))," ")</f>
        <v xml:space="preserve"> </v>
      </c>
      <c r="F107" s="27" t="str">
        <f>VLOOKUP($AQ7,$AQ$3:$AS$15,3,0)</f>
        <v>Pedro Amaro (CFB)</v>
      </c>
      <c r="G107" s="28"/>
      <c r="H107" s="27" t="s">
        <v>57</v>
      </c>
      <c r="I107" s="28"/>
      <c r="J107" s="27" t="str">
        <f>VLOOKUP($AQ5,$AQ$3:$AS$15,3,0)</f>
        <v>Luis Silva (CFB)</v>
      </c>
      <c r="K107" s="71" t="str">
        <f t="shared" ref="K107:K109" si="68">IF(ISNUMBER(G107),IF(I107&gt;G107,3,IF(I107=G107,1,0))," ")</f>
        <v xml:space="preserve"> </v>
      </c>
      <c r="L107" s="14" t="str">
        <f>VLOOKUP($AT12,$AT$3:$AV$15,3,0)</f>
        <v>Luís Abreu (CFB)</v>
      </c>
      <c r="M107" s="58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</row>
    <row r="108" spans="1:48" ht="15.75" customHeight="1" x14ac:dyDescent="0.35">
      <c r="A108" s="8"/>
      <c r="B108" s="24">
        <v>45388</v>
      </c>
      <c r="C108" s="37">
        <v>0.38541666666666669</v>
      </c>
      <c r="D108" s="37" t="s">
        <v>100</v>
      </c>
      <c r="E108" s="38" t="str">
        <f t="shared" si="67"/>
        <v xml:space="preserve"> </v>
      </c>
      <c r="F108" s="30" t="str">
        <f>VLOOKUP($AQ13,$AQ$3:$AS$15,3,0)</f>
        <v>Carlos Ricardo (SCB)</v>
      </c>
      <c r="G108" s="39"/>
      <c r="H108" s="30" t="s">
        <v>57</v>
      </c>
      <c r="I108" s="39"/>
      <c r="J108" s="40" t="str">
        <f t="shared" ref="J108:J109" si="69">VLOOKUP($AQ8,$AQ$3:$AS$15,3,0)</f>
        <v>Rui Varela (Tires)</v>
      </c>
      <c r="K108" s="71" t="str">
        <f t="shared" si="68"/>
        <v xml:space="preserve"> </v>
      </c>
      <c r="L108" s="14" t="str">
        <f>VLOOKUP($AT9,$AT$3:$AV$15,3,0)</f>
        <v>José Santos (CFB)</v>
      </c>
      <c r="M108" s="58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</row>
    <row r="109" spans="1:48" ht="15.75" customHeight="1" x14ac:dyDescent="0.35">
      <c r="A109" s="8"/>
      <c r="B109" s="24">
        <v>45388</v>
      </c>
      <c r="C109" s="37">
        <v>0.38541666666666669</v>
      </c>
      <c r="D109" s="37" t="s">
        <v>102</v>
      </c>
      <c r="E109" s="38" t="str">
        <f t="shared" si="67"/>
        <v xml:space="preserve"> </v>
      </c>
      <c r="F109" s="30" t="str">
        <f>VLOOKUP($AQ12,$AQ$3:$AS$15,3,0)</f>
        <v>Nuno Afonso (SCP)</v>
      </c>
      <c r="G109" s="39"/>
      <c r="H109" s="30" t="s">
        <v>57</v>
      </c>
      <c r="I109" s="39"/>
      <c r="J109" s="40" t="str">
        <f t="shared" si="69"/>
        <v>Nuno Silva (SCP)</v>
      </c>
      <c r="K109" s="71" t="str">
        <f t="shared" si="68"/>
        <v xml:space="preserve"> </v>
      </c>
      <c r="L109" s="14" t="str">
        <f>VLOOKUP($AT6,$AT$3:$AV$15,3,0)</f>
        <v>Ricardo Pavão (Tires)</v>
      </c>
      <c r="M109" s="58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</row>
    <row r="110" spans="1:48" ht="15.75" customHeight="1" x14ac:dyDescent="0.35">
      <c r="A110" s="8"/>
      <c r="B110" s="44"/>
      <c r="C110" s="44"/>
      <c r="D110" s="44"/>
      <c r="E110" s="1"/>
      <c r="F110" s="1"/>
      <c r="G110" s="1"/>
      <c r="H110" s="1"/>
      <c r="I110" s="1"/>
      <c r="J110" s="1"/>
      <c r="K110" s="7"/>
      <c r="L110" s="46"/>
      <c r="M110" s="8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</row>
    <row r="111" spans="1:48" ht="15.75" customHeight="1" x14ac:dyDescent="0.35">
      <c r="A111" s="8"/>
      <c r="B111" s="44"/>
      <c r="C111" s="44"/>
      <c r="D111" s="44"/>
      <c r="E111" s="1"/>
      <c r="F111" s="1"/>
      <c r="G111" s="1"/>
      <c r="H111" s="1"/>
      <c r="I111" s="1"/>
      <c r="J111" s="1"/>
      <c r="K111" s="7"/>
      <c r="L111" s="8"/>
      <c r="M111" s="8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</row>
    <row r="112" spans="1:48" ht="15.75" customHeight="1" x14ac:dyDescent="0.35">
      <c r="A112" s="8"/>
      <c r="B112" s="44"/>
      <c r="C112" s="44"/>
      <c r="D112" s="44"/>
      <c r="E112" s="1"/>
      <c r="F112" s="1"/>
      <c r="G112" s="1"/>
      <c r="H112" s="1"/>
      <c r="I112" s="1"/>
      <c r="J112" s="1"/>
      <c r="K112" s="7"/>
      <c r="L112" s="8"/>
      <c r="M112" s="8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</row>
    <row r="113" spans="1:48" ht="15.75" customHeight="1" x14ac:dyDescent="0.35">
      <c r="A113" s="8"/>
      <c r="B113" s="30" t="s">
        <v>33</v>
      </c>
      <c r="C113" s="30" t="s">
        <v>34</v>
      </c>
      <c r="D113" s="30" t="s">
        <v>35</v>
      </c>
      <c r="E113" s="49" t="s">
        <v>36</v>
      </c>
      <c r="F113" s="1"/>
      <c r="G113" s="1"/>
      <c r="H113" s="1"/>
      <c r="I113" s="1"/>
      <c r="J113" s="1"/>
      <c r="K113" s="12" t="s">
        <v>36</v>
      </c>
      <c r="L113" s="8"/>
      <c r="M113" s="8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</row>
    <row r="114" spans="1:48" ht="15.75" customHeight="1" x14ac:dyDescent="0.35">
      <c r="A114" s="8"/>
      <c r="B114" s="96" t="s">
        <v>86</v>
      </c>
      <c r="C114" s="94"/>
      <c r="D114" s="94"/>
      <c r="E114" s="94"/>
      <c r="F114" s="94"/>
      <c r="G114" s="94"/>
      <c r="H114" s="94"/>
      <c r="I114" s="94"/>
      <c r="J114" s="94"/>
      <c r="K114" s="12"/>
      <c r="L114" s="10" t="s">
        <v>38</v>
      </c>
      <c r="M114" s="14" t="s">
        <v>38</v>
      </c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</row>
    <row r="115" spans="1:48" ht="15.75" customHeight="1" x14ac:dyDescent="0.35">
      <c r="A115" s="8"/>
      <c r="B115" s="24">
        <v>45388</v>
      </c>
      <c r="C115" s="37">
        <v>0.41666666666666669</v>
      </c>
      <c r="D115" s="37" t="s">
        <v>97</v>
      </c>
      <c r="E115" s="38" t="str">
        <f t="shared" ref="E115:E117" si="70">IF(ISNUMBER(G115),IF(G115&gt;I115,3,IF(G115=I115,1,0))," ")</f>
        <v xml:space="preserve"> </v>
      </c>
      <c r="F115" s="30" t="str">
        <f>VLOOKUP($AQ11,$AQ$3:$AS$15,3,0)</f>
        <v>André Fernandes (CFB)</v>
      </c>
      <c r="G115" s="39"/>
      <c r="H115" s="30" t="s">
        <v>57</v>
      </c>
      <c r="I115" s="39"/>
      <c r="J115" s="40" t="str">
        <f>VLOOKUP($AQ10,$AQ$3:$AS$15,3,0)</f>
        <v>Nuno Henriques (CFB)</v>
      </c>
      <c r="K115" s="71" t="str">
        <f t="shared" ref="K115:K117" si="71">IF(ISNUMBER(G115),IF(I115&gt;G115,3,IF(I115=G115,1,0))," ")</f>
        <v xml:space="preserve"> </v>
      </c>
      <c r="L115" s="14" t="str">
        <f>VLOOKUP($AT6,$AT$3:$AV$15,3,0)</f>
        <v>Ricardo Pavão (Tires)</v>
      </c>
      <c r="M115" s="58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</row>
    <row r="116" spans="1:48" ht="15.75" customHeight="1" x14ac:dyDescent="0.35">
      <c r="A116" s="8"/>
      <c r="B116" s="24">
        <v>45388</v>
      </c>
      <c r="C116" s="37">
        <v>0.41666666666666702</v>
      </c>
      <c r="D116" s="37" t="s">
        <v>100</v>
      </c>
      <c r="E116" s="38" t="str">
        <f t="shared" si="70"/>
        <v xml:space="preserve"> </v>
      </c>
      <c r="F116" s="30" t="str">
        <f>VLOOKUP($AQ9,$AQ$3:$AS$15,3,0)</f>
        <v>Nuno Silva (SCP)</v>
      </c>
      <c r="G116" s="39"/>
      <c r="H116" s="30" t="s">
        <v>57</v>
      </c>
      <c r="I116" s="39"/>
      <c r="J116" s="40" t="str">
        <f t="shared" ref="J116:J117" si="72">VLOOKUP($AQ5,$AQ$3:$AS$15,3,0)</f>
        <v>Luis Silva (CFB)</v>
      </c>
      <c r="K116" s="71" t="str">
        <f t="shared" si="71"/>
        <v xml:space="preserve"> </v>
      </c>
      <c r="L116" s="14" t="str">
        <f>VLOOKUP($AT11,$AT$3:$AV$15,3,0)</f>
        <v>Nuno Noronha (Tires)</v>
      </c>
      <c r="M116" s="58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</row>
    <row r="117" spans="1:48" ht="15.75" customHeight="1" x14ac:dyDescent="0.35">
      <c r="A117" s="8"/>
      <c r="B117" s="24">
        <v>45388</v>
      </c>
      <c r="C117" s="37">
        <v>0.45833333333333298</v>
      </c>
      <c r="D117" s="37" t="s">
        <v>102</v>
      </c>
      <c r="E117" s="38" t="str">
        <f t="shared" si="70"/>
        <v xml:space="preserve"> </v>
      </c>
      <c r="F117" s="30" t="str">
        <f>VLOOKUP($AQ8,$AQ$3:$AS$15,3,0)</f>
        <v>Rui Varela (Tires)</v>
      </c>
      <c r="G117" s="39"/>
      <c r="H117" s="30" t="s">
        <v>57</v>
      </c>
      <c r="I117" s="39"/>
      <c r="J117" s="30" t="str">
        <f t="shared" si="72"/>
        <v>Miguel Castro (CFS)</v>
      </c>
      <c r="K117" s="71" t="str">
        <f t="shared" si="71"/>
        <v xml:space="preserve"> </v>
      </c>
      <c r="L117" s="14" t="str">
        <f>VLOOKUP($AT10,$AT$3:$AV$15,3,0)</f>
        <v>Paulo Laranjeira (SCP)</v>
      </c>
      <c r="M117" s="58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</row>
    <row r="118" spans="1:48" ht="15.75" customHeight="1" x14ac:dyDescent="0.35">
      <c r="A118" s="8"/>
      <c r="B118" s="44"/>
      <c r="C118" s="44"/>
      <c r="D118" s="44"/>
      <c r="E118" s="1"/>
      <c r="F118" s="1"/>
      <c r="G118" s="1"/>
      <c r="H118" s="1"/>
      <c r="I118" s="1"/>
      <c r="J118" s="1"/>
      <c r="K118" s="7"/>
      <c r="L118" s="46"/>
      <c r="M118" s="8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</row>
    <row r="119" spans="1:48" ht="15.75" customHeight="1" x14ac:dyDescent="0.35">
      <c r="A119" s="8"/>
      <c r="B119" s="44"/>
      <c r="C119" s="44"/>
      <c r="D119" s="44"/>
      <c r="E119" s="1"/>
      <c r="F119" s="1"/>
      <c r="G119" s="1"/>
      <c r="H119" s="1"/>
      <c r="I119" s="1"/>
      <c r="J119" s="1"/>
      <c r="K119" s="7"/>
      <c r="L119" s="46"/>
      <c r="M119" s="8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</row>
    <row r="120" spans="1:48" ht="15.75" customHeight="1" x14ac:dyDescent="0.35">
      <c r="A120" s="8"/>
      <c r="B120" s="44"/>
      <c r="C120" s="44"/>
      <c r="D120" s="44"/>
      <c r="E120" s="1"/>
      <c r="F120" s="1"/>
      <c r="G120" s="1"/>
      <c r="H120" s="1"/>
      <c r="I120" s="1"/>
      <c r="J120" s="1"/>
      <c r="K120" s="7"/>
      <c r="L120" s="8"/>
      <c r="M120" s="8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</row>
    <row r="121" spans="1:48" ht="15.75" customHeight="1" x14ac:dyDescent="0.35">
      <c r="A121" s="8"/>
      <c r="B121" s="30" t="s">
        <v>33</v>
      </c>
      <c r="C121" s="30" t="s">
        <v>34</v>
      </c>
      <c r="D121" s="30" t="s">
        <v>35</v>
      </c>
      <c r="E121" s="49" t="s">
        <v>36</v>
      </c>
      <c r="F121" s="1"/>
      <c r="G121" s="1"/>
      <c r="H121" s="1"/>
      <c r="I121" s="1"/>
      <c r="J121" s="1"/>
      <c r="K121" s="12" t="s">
        <v>36</v>
      </c>
      <c r="L121" s="8"/>
      <c r="M121" s="8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</row>
    <row r="122" spans="1:48" ht="15.75" customHeight="1" x14ac:dyDescent="0.35">
      <c r="A122" s="8"/>
      <c r="B122" s="96" t="s">
        <v>87</v>
      </c>
      <c r="C122" s="94"/>
      <c r="D122" s="94"/>
      <c r="E122" s="94"/>
      <c r="F122" s="94"/>
      <c r="G122" s="94"/>
      <c r="H122" s="94"/>
      <c r="I122" s="94"/>
      <c r="J122" s="94"/>
      <c r="K122" s="12"/>
      <c r="L122" s="14" t="s">
        <v>38</v>
      </c>
      <c r="M122" s="14" t="s">
        <v>38</v>
      </c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</row>
    <row r="123" spans="1:48" ht="15.75" customHeight="1" x14ac:dyDescent="0.35">
      <c r="A123" s="8"/>
      <c r="B123" s="24">
        <v>45388</v>
      </c>
      <c r="C123" s="37">
        <v>0.4513888888888889</v>
      </c>
      <c r="D123" s="37" t="s">
        <v>97</v>
      </c>
      <c r="E123" s="38" t="str">
        <f t="shared" ref="E123:E125" si="73">IF(ISNUMBER(G123),IF(G123&gt;I123,3,IF(G123=I123,1,0))," ")</f>
        <v xml:space="preserve"> </v>
      </c>
      <c r="F123" s="30" t="str">
        <f>VLOOKUP($AQ13,$AQ$3:$AS$15,3,0)</f>
        <v>Carlos Ricardo (SCB)</v>
      </c>
      <c r="G123" s="39"/>
      <c r="H123" s="30" t="s">
        <v>57</v>
      </c>
      <c r="I123" s="39"/>
      <c r="J123" s="40" t="str">
        <f t="shared" ref="J123:J124" si="74">VLOOKUP($AQ10,$AQ$3:$AS$15,3,0)</f>
        <v>Nuno Henriques (CFB)</v>
      </c>
      <c r="K123" s="58" t="str">
        <f t="shared" ref="K123:K125" si="75">IF(ISNUMBER(G123),IF(I123&gt;G123,3,IF(I123=G123,1,0))," ")</f>
        <v xml:space="preserve"> </v>
      </c>
      <c r="L123" s="14" t="str">
        <f>VLOOKUP($AT13,$AT$3:$AV$15,3,0)</f>
        <v>Nuno Afonso (SCP)</v>
      </c>
      <c r="M123" s="58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</row>
    <row r="124" spans="1:48" ht="15.75" customHeight="1" x14ac:dyDescent="0.35">
      <c r="A124" s="8"/>
      <c r="B124" s="24">
        <v>45388</v>
      </c>
      <c r="C124" s="37">
        <v>0.4513888888888889</v>
      </c>
      <c r="D124" s="37" t="s">
        <v>100</v>
      </c>
      <c r="E124" s="38" t="str">
        <f t="shared" si="73"/>
        <v xml:space="preserve"> </v>
      </c>
      <c r="F124" s="30" t="str">
        <f>VLOOKUP($AQ12,$AQ$3:$AS$15,3,0)</f>
        <v>Nuno Afonso (SCP)</v>
      </c>
      <c r="G124" s="39"/>
      <c r="H124" s="30" t="s">
        <v>57</v>
      </c>
      <c r="I124" s="39"/>
      <c r="J124" s="40" t="str">
        <f t="shared" si="74"/>
        <v>André Fernandes (CFB)</v>
      </c>
      <c r="K124" s="58" t="str">
        <f t="shared" si="75"/>
        <v xml:space="preserve"> </v>
      </c>
      <c r="L124" s="14" t="str">
        <f>VLOOKUP($AT10,$AT$3:$AV$15,3,0)</f>
        <v>Paulo Laranjeira (SCP)</v>
      </c>
      <c r="M124" s="58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</row>
    <row r="125" spans="1:48" ht="15.75" customHeight="1" x14ac:dyDescent="0.35">
      <c r="A125" s="8"/>
      <c r="B125" s="24">
        <v>45388</v>
      </c>
      <c r="C125" s="37">
        <v>0.4513888888888889</v>
      </c>
      <c r="D125" s="37" t="s">
        <v>102</v>
      </c>
      <c r="E125" s="38" t="str">
        <f t="shared" si="73"/>
        <v xml:space="preserve"> </v>
      </c>
      <c r="F125" s="30" t="str">
        <f>VLOOKUP($AQ9,$AQ$3:$AS$15,3,0)</f>
        <v>Nuno Silva (SCP)</v>
      </c>
      <c r="G125" s="39"/>
      <c r="H125" s="30" t="s">
        <v>57</v>
      </c>
      <c r="I125" s="39"/>
      <c r="J125" s="30" t="str">
        <f>VLOOKUP($AQ7,$AQ$3:$AS$15,3,0)</f>
        <v>Pedro Amaro (CFB)</v>
      </c>
      <c r="K125" s="58" t="str">
        <f t="shared" si="75"/>
        <v xml:space="preserve"> </v>
      </c>
      <c r="L125" s="14" t="str">
        <f>VLOOKUP($AT8,$AT$3:$AV$15,3,0)</f>
        <v>Ricardo José (Dragons)</v>
      </c>
      <c r="M125" s="58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</row>
    <row r="126" spans="1:48" ht="15.75" customHeight="1" x14ac:dyDescent="0.35">
      <c r="A126" s="8"/>
      <c r="B126" s="44"/>
      <c r="C126" s="44"/>
      <c r="D126" s="44"/>
      <c r="E126" s="1"/>
      <c r="F126" s="1"/>
      <c r="G126" s="1"/>
      <c r="H126" s="1"/>
      <c r="I126" s="1"/>
      <c r="J126" s="1"/>
      <c r="K126" s="7"/>
      <c r="L126" s="46"/>
      <c r="M126" s="8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</row>
    <row r="127" spans="1:48" ht="15.75" customHeight="1" x14ac:dyDescent="0.35">
      <c r="A127" s="8"/>
      <c r="B127" s="44"/>
      <c r="C127" s="44"/>
      <c r="D127" s="44"/>
      <c r="E127" s="1"/>
      <c r="F127" s="1"/>
      <c r="G127" s="1"/>
      <c r="H127" s="1"/>
      <c r="I127" s="1"/>
      <c r="J127" s="1"/>
      <c r="K127" s="7"/>
      <c r="L127" s="46"/>
      <c r="M127" s="8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</row>
    <row r="128" spans="1:48" ht="15.75" customHeight="1" x14ac:dyDescent="0.35">
      <c r="A128" s="8"/>
      <c r="B128" s="44"/>
      <c r="C128" s="44"/>
      <c r="D128" s="44"/>
      <c r="E128" s="1"/>
      <c r="F128" s="1"/>
      <c r="G128" s="1"/>
      <c r="H128" s="1"/>
      <c r="I128" s="1"/>
      <c r="J128" s="1"/>
      <c r="K128" s="7"/>
      <c r="L128" s="46"/>
      <c r="M128" s="8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</row>
    <row r="129" spans="1:48" ht="15.75" customHeight="1" x14ac:dyDescent="0.35">
      <c r="A129" s="8"/>
      <c r="B129" s="30" t="s">
        <v>33</v>
      </c>
      <c r="C129" s="30" t="s">
        <v>34</v>
      </c>
      <c r="D129" s="30" t="s">
        <v>35</v>
      </c>
      <c r="E129" s="49" t="s">
        <v>36</v>
      </c>
      <c r="F129" s="1"/>
      <c r="G129" s="1"/>
      <c r="H129" s="1"/>
      <c r="I129" s="1"/>
      <c r="J129" s="1"/>
      <c r="K129" s="12" t="s">
        <v>36</v>
      </c>
      <c r="L129" s="8"/>
      <c r="M129" s="8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</row>
    <row r="130" spans="1:48" ht="15.75" customHeight="1" x14ac:dyDescent="0.35">
      <c r="A130" s="8"/>
      <c r="B130" s="96" t="s">
        <v>88</v>
      </c>
      <c r="C130" s="94"/>
      <c r="D130" s="94"/>
      <c r="E130" s="94"/>
      <c r="F130" s="94"/>
      <c r="G130" s="94"/>
      <c r="H130" s="94"/>
      <c r="I130" s="94"/>
      <c r="J130" s="94"/>
      <c r="K130" s="12"/>
      <c r="L130" s="14" t="s">
        <v>38</v>
      </c>
      <c r="M130" s="14" t="s">
        <v>38</v>
      </c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</row>
    <row r="131" spans="1:48" ht="15.75" customHeight="1" x14ac:dyDescent="0.35">
      <c r="A131" s="8"/>
      <c r="B131" s="24">
        <v>45388</v>
      </c>
      <c r="C131" s="37">
        <v>0.4861111111111111</v>
      </c>
      <c r="D131" s="37" t="s">
        <v>97</v>
      </c>
      <c r="E131" s="38" t="str">
        <f t="shared" ref="E131:E133" si="76">IF(ISNUMBER(G131),IF(G131&gt;I131,3,IF(G131=I131,1,0))," ")</f>
        <v xml:space="preserve"> </v>
      </c>
      <c r="F131" s="30" t="str">
        <f>VLOOKUP($AQ11,$AQ$3:$AS$15,3,0)</f>
        <v>André Fernandes (CFB)</v>
      </c>
      <c r="G131" s="39"/>
      <c r="H131" s="30" t="s">
        <v>57</v>
      </c>
      <c r="I131" s="39"/>
      <c r="J131" s="40" t="str">
        <f t="shared" ref="J131:J132" si="77">VLOOKUP($AQ5,$AQ$3:$AS$15,3,0)</f>
        <v>Luis Silva (CFB)</v>
      </c>
      <c r="K131" s="58" t="str">
        <f t="shared" ref="K131:K133" si="78">IF(ISNUMBER(G131),IF(I131&gt;G131,3,IF(I131=G131,1,0))," ")</f>
        <v xml:space="preserve"> </v>
      </c>
      <c r="L131" s="14" t="str">
        <f>VLOOKUP($AT7,$AT$3:$AV$15,3,0)</f>
        <v>Norberto Miguel (Livorno)</v>
      </c>
      <c r="M131" s="58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</row>
    <row r="132" spans="1:48" ht="15.75" customHeight="1" x14ac:dyDescent="0.35">
      <c r="A132" s="8"/>
      <c r="B132" s="24">
        <v>45388</v>
      </c>
      <c r="C132" s="37">
        <v>0.4861111111111111</v>
      </c>
      <c r="D132" s="37" t="s">
        <v>100</v>
      </c>
      <c r="E132" s="38" t="str">
        <f t="shared" si="76"/>
        <v xml:space="preserve"> </v>
      </c>
      <c r="F132" s="30" t="str">
        <f>VLOOKUP($AQ10,$AQ$3:$AS$15,3,0)</f>
        <v>Nuno Henriques (CFB)</v>
      </c>
      <c r="G132" s="39"/>
      <c r="H132" s="30" t="s">
        <v>57</v>
      </c>
      <c r="I132" s="39"/>
      <c r="J132" s="40" t="str">
        <f t="shared" si="77"/>
        <v>Miguel Castro (CFS)</v>
      </c>
      <c r="K132" s="58" t="str">
        <f t="shared" si="78"/>
        <v xml:space="preserve"> </v>
      </c>
      <c r="L132" s="14" t="str">
        <f>VLOOKUP($AT12,$AT$3:$AV$15,3,0)</f>
        <v>Luís Abreu (CFB)</v>
      </c>
      <c r="M132" s="58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</row>
    <row r="133" spans="1:48" ht="15.75" customHeight="1" x14ac:dyDescent="0.35">
      <c r="A133" s="8"/>
      <c r="B133" s="24">
        <v>45388</v>
      </c>
      <c r="C133" s="37">
        <v>0.4861111111111111</v>
      </c>
      <c r="D133" s="37" t="s">
        <v>102</v>
      </c>
      <c r="E133" s="38" t="str">
        <f t="shared" si="76"/>
        <v xml:space="preserve"> </v>
      </c>
      <c r="F133" s="30" t="str">
        <f>VLOOKUP($AQ13,$AQ$3:$AS$15,3,0)</f>
        <v>Carlos Ricardo (SCB)</v>
      </c>
      <c r="G133" s="39"/>
      <c r="H133" s="30" t="s">
        <v>57</v>
      </c>
      <c r="I133" s="39"/>
      <c r="J133" s="72" t="str">
        <f>VLOOKUP($AQ12,$AQ$3:$AS$15,3,0)</f>
        <v>Nuno Afonso (SCP)</v>
      </c>
      <c r="K133" s="58" t="str">
        <f t="shared" si="78"/>
        <v xml:space="preserve"> </v>
      </c>
      <c r="L133" s="14" t="str">
        <f>VLOOKUP($AT5,$AT$3:$AV$15,3,0)</f>
        <v>Manuel Santos (Livorno)</v>
      </c>
      <c r="M133" s="58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</row>
    <row r="134" spans="1:48" ht="15.75" customHeight="1" x14ac:dyDescent="0.35">
      <c r="A134" s="8"/>
      <c r="B134" s="44"/>
      <c r="C134" s="44"/>
      <c r="D134" s="44"/>
      <c r="E134" s="1"/>
      <c r="F134" s="1"/>
      <c r="G134" s="1"/>
      <c r="H134" s="1"/>
      <c r="I134" s="1"/>
      <c r="J134" s="1"/>
      <c r="K134" s="7"/>
      <c r="L134" s="46"/>
      <c r="M134" s="8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</row>
    <row r="135" spans="1:48" ht="15.75" customHeight="1" x14ac:dyDescent="0.35">
      <c r="A135" s="8"/>
      <c r="B135" s="44"/>
      <c r="C135" s="44"/>
      <c r="D135" s="44"/>
      <c r="E135" s="1"/>
      <c r="F135" s="1"/>
      <c r="G135" s="1"/>
      <c r="H135" s="1"/>
      <c r="I135" s="1"/>
      <c r="J135" s="1"/>
      <c r="K135" s="7"/>
      <c r="L135" s="46"/>
      <c r="M135" s="8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</row>
    <row r="136" spans="1:48" ht="15.75" customHeight="1" x14ac:dyDescent="0.35">
      <c r="A136" s="8"/>
      <c r="B136" s="44"/>
      <c r="C136" s="44"/>
      <c r="D136" s="44"/>
      <c r="E136" s="1"/>
      <c r="F136" s="1"/>
      <c r="G136" s="1"/>
      <c r="H136" s="1"/>
      <c r="I136" s="1"/>
      <c r="J136" s="1"/>
      <c r="K136" s="7"/>
      <c r="L136" s="46"/>
      <c r="M136" s="8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</row>
    <row r="137" spans="1:48" ht="15.75" customHeight="1" x14ac:dyDescent="0.35">
      <c r="A137" s="8"/>
      <c r="B137" s="30" t="s">
        <v>33</v>
      </c>
      <c r="C137" s="30" t="s">
        <v>34</v>
      </c>
      <c r="D137" s="30" t="s">
        <v>35</v>
      </c>
      <c r="E137" s="49" t="s">
        <v>36</v>
      </c>
      <c r="F137" s="1"/>
      <c r="G137" s="1"/>
      <c r="H137" s="1"/>
      <c r="I137" s="1"/>
      <c r="J137" s="1"/>
      <c r="K137" s="12" t="s">
        <v>36</v>
      </c>
      <c r="L137" s="46"/>
      <c r="M137" s="8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</row>
    <row r="138" spans="1:48" ht="15.75" customHeight="1" x14ac:dyDescent="0.35">
      <c r="A138" s="8"/>
      <c r="B138" s="96" t="s">
        <v>89</v>
      </c>
      <c r="C138" s="94"/>
      <c r="D138" s="94"/>
      <c r="E138" s="94"/>
      <c r="F138" s="94"/>
      <c r="G138" s="94"/>
      <c r="H138" s="94"/>
      <c r="I138" s="94"/>
      <c r="J138" s="94"/>
      <c r="K138" s="12"/>
      <c r="L138" s="14" t="s">
        <v>38</v>
      </c>
      <c r="M138" s="14" t="s">
        <v>38</v>
      </c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</row>
    <row r="139" spans="1:48" ht="15.75" customHeight="1" x14ac:dyDescent="0.35">
      <c r="A139" s="8"/>
      <c r="B139" s="24">
        <v>45388</v>
      </c>
      <c r="C139" s="37">
        <v>0.52083333333333337</v>
      </c>
      <c r="D139" s="37" t="s">
        <v>97</v>
      </c>
      <c r="E139" s="38" t="str">
        <f t="shared" ref="E139:E141" si="79">IF(ISNUMBER(G139),IF(G139&gt;I139,3,IF(G139=I139,1,0))," ")</f>
        <v xml:space="preserve"> </v>
      </c>
      <c r="F139" s="30" t="str">
        <f>VLOOKUP($AQ13,$AQ$3:$AS$15,3,0)</f>
        <v>Carlos Ricardo (SCB)</v>
      </c>
      <c r="G139" s="39"/>
      <c r="H139" s="30" t="s">
        <v>57</v>
      </c>
      <c r="I139" s="39"/>
      <c r="J139" s="40" t="str">
        <f t="shared" ref="J139:J140" si="80">VLOOKUP($AQ5,$AQ$3:$AS$15,3,0)</f>
        <v>Luis Silva (CFB)</v>
      </c>
      <c r="K139" s="58" t="str">
        <f t="shared" ref="K139:K141" si="81">IF(ISNUMBER(G139),IF(I139&gt;G139,3,IF(I139=G139,1,0))," ")</f>
        <v xml:space="preserve"> </v>
      </c>
      <c r="L139" s="14" t="str">
        <f>VLOOKUP($AT5,$AT$3:$AV$15,3,0)</f>
        <v>Manuel Santos (Livorno)</v>
      </c>
      <c r="M139" s="58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</row>
    <row r="140" spans="1:48" ht="15.75" customHeight="1" x14ac:dyDescent="0.35">
      <c r="A140" s="8"/>
      <c r="B140" s="24">
        <v>45388</v>
      </c>
      <c r="C140" s="37">
        <v>0.52083333333333337</v>
      </c>
      <c r="D140" s="37" t="s">
        <v>100</v>
      </c>
      <c r="E140" s="38" t="str">
        <f t="shared" si="79"/>
        <v xml:space="preserve"> </v>
      </c>
      <c r="F140" s="30" t="str">
        <f>VLOOKUP($AQ12,$AQ$3:$AS$15,3,0)</f>
        <v>Nuno Afonso (SCP)</v>
      </c>
      <c r="G140" s="39"/>
      <c r="H140" s="30" t="s">
        <v>57</v>
      </c>
      <c r="I140" s="39"/>
      <c r="J140" s="30" t="str">
        <f t="shared" si="80"/>
        <v>Miguel Castro (CFS)</v>
      </c>
      <c r="K140" s="58" t="str">
        <f t="shared" si="81"/>
        <v xml:space="preserve"> </v>
      </c>
      <c r="L140" s="14" t="str">
        <f>VLOOKUP($AT13,$AT$3:$AV$15,3,0)</f>
        <v>Nuno Afonso (SCP)</v>
      </c>
      <c r="M140" s="58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</row>
    <row r="141" spans="1:48" ht="15.75" customHeight="1" x14ac:dyDescent="0.35">
      <c r="A141" s="8"/>
      <c r="B141" s="24">
        <v>45388</v>
      </c>
      <c r="C141" s="37">
        <v>0.52083333333333337</v>
      </c>
      <c r="D141" s="37" t="s">
        <v>102</v>
      </c>
      <c r="E141" s="38" t="str">
        <f t="shared" si="79"/>
        <v xml:space="preserve"> </v>
      </c>
      <c r="F141" s="30" t="str">
        <f>VLOOKUP($AQ10,$AQ$3:$AS$15,3,0)</f>
        <v>Nuno Henriques (CFB)</v>
      </c>
      <c r="G141" s="39"/>
      <c r="H141" s="30" t="s">
        <v>57</v>
      </c>
      <c r="I141" s="39"/>
      <c r="J141" s="30" t="str">
        <f>VLOOKUP($AQ8,$AQ$3:$AS$15,3,0)</f>
        <v>Rui Varela (Tires)</v>
      </c>
      <c r="K141" s="58" t="str">
        <f t="shared" si="81"/>
        <v xml:space="preserve"> </v>
      </c>
      <c r="L141" s="14" t="str">
        <f>VLOOKUP($AT11,$AT$3:$AV$15,3,0)</f>
        <v>Nuno Noronha (Tires)</v>
      </c>
      <c r="M141" s="58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</row>
    <row r="142" spans="1:48" ht="15.75" customHeight="1" x14ac:dyDescent="0.35">
      <c r="A142" s="8"/>
      <c r="B142" s="44"/>
      <c r="C142" s="44"/>
      <c r="D142" s="44"/>
      <c r="E142" s="1"/>
      <c r="F142" s="1"/>
      <c r="G142" s="1"/>
      <c r="H142" s="1"/>
      <c r="I142" s="1"/>
      <c r="J142" s="1"/>
      <c r="K142" s="7"/>
      <c r="L142" s="8"/>
      <c r="M142" s="8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</row>
    <row r="143" spans="1:48" ht="15.75" customHeight="1" x14ac:dyDescent="0.35">
      <c r="A143" s="8"/>
      <c r="B143" s="44"/>
      <c r="C143" s="44"/>
      <c r="D143" s="44"/>
      <c r="E143" s="1"/>
      <c r="F143" s="1"/>
      <c r="G143" s="1"/>
      <c r="H143" s="1"/>
      <c r="I143" s="1"/>
      <c r="J143" s="1"/>
      <c r="K143" s="7"/>
      <c r="L143" s="46"/>
      <c r="M143" s="8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</row>
    <row r="144" spans="1:48" ht="15.75" customHeight="1" x14ac:dyDescent="0.35">
      <c r="A144" s="8"/>
      <c r="B144" s="44"/>
      <c r="C144" s="44"/>
      <c r="D144" s="44"/>
      <c r="E144" s="1"/>
      <c r="F144" s="1"/>
      <c r="G144" s="1"/>
      <c r="H144" s="1"/>
      <c r="I144" s="1"/>
      <c r="J144" s="1"/>
      <c r="K144" s="7"/>
      <c r="L144" s="46"/>
      <c r="M144" s="8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</row>
    <row r="145" spans="1:48" ht="15.75" customHeight="1" x14ac:dyDescent="0.35">
      <c r="A145" s="8"/>
      <c r="B145" s="30" t="s">
        <v>33</v>
      </c>
      <c r="C145" s="30" t="s">
        <v>34</v>
      </c>
      <c r="D145" s="30" t="s">
        <v>35</v>
      </c>
      <c r="E145" s="49" t="s">
        <v>36</v>
      </c>
      <c r="F145" s="1"/>
      <c r="G145" s="1"/>
      <c r="H145" s="1"/>
      <c r="I145" s="1"/>
      <c r="J145" s="1"/>
      <c r="K145" s="12" t="s">
        <v>36</v>
      </c>
      <c r="L145" s="46"/>
      <c r="M145" s="8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</row>
    <row r="146" spans="1:48" ht="15.75" customHeight="1" x14ac:dyDescent="0.35">
      <c r="A146" s="8"/>
      <c r="B146" s="96" t="s">
        <v>90</v>
      </c>
      <c r="C146" s="94"/>
      <c r="D146" s="94"/>
      <c r="E146" s="94"/>
      <c r="F146" s="94"/>
      <c r="G146" s="94"/>
      <c r="H146" s="94"/>
      <c r="I146" s="94"/>
      <c r="J146" s="94"/>
      <c r="K146" s="12"/>
      <c r="L146" s="14" t="s">
        <v>38</v>
      </c>
      <c r="M146" s="14" t="s">
        <v>38</v>
      </c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</row>
    <row r="147" spans="1:48" ht="15.75" customHeight="1" x14ac:dyDescent="0.35">
      <c r="A147" s="8"/>
      <c r="B147" s="24">
        <v>45388</v>
      </c>
      <c r="C147" s="37">
        <v>0.58333333333333337</v>
      </c>
      <c r="D147" s="37" t="s">
        <v>97</v>
      </c>
      <c r="E147" s="38" t="str">
        <f t="shared" ref="E147:E149" si="82">IF(ISNUMBER(G147),IF(G147&gt;I147,3,IF(G147=I147,1,0))," ")</f>
        <v xml:space="preserve"> </v>
      </c>
      <c r="F147" s="30" t="str">
        <f>VLOOKUP($AQ13,$AQ$3:$AS$15,3,0)</f>
        <v>Carlos Ricardo (SCB)</v>
      </c>
      <c r="G147" s="39"/>
      <c r="H147" s="30" t="s">
        <v>57</v>
      </c>
      <c r="I147" s="39"/>
      <c r="J147" s="30" t="str">
        <f t="shared" ref="J147:J149" si="83">VLOOKUP($AQ7,$AQ$3:$AS$15,3,0)</f>
        <v>Pedro Amaro (CFB)</v>
      </c>
      <c r="K147" s="58" t="str">
        <f t="shared" ref="K147:K149" si="84">IF(ISNUMBER(G147),IF(I147&gt;G147,3,IF(I147=G147,1,0))," ")</f>
        <v xml:space="preserve"> </v>
      </c>
      <c r="L147" s="14" t="str">
        <f>VLOOKUP($AT7,$AT$3:$AV$15,3,0)</f>
        <v>Norberto Miguel (Livorno)</v>
      </c>
      <c r="M147" s="58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</row>
    <row r="148" spans="1:48" ht="15.75" customHeight="1" x14ac:dyDescent="0.35">
      <c r="A148" s="8"/>
      <c r="B148" s="24">
        <v>45388</v>
      </c>
      <c r="C148" s="37">
        <v>0.58333333333333337</v>
      </c>
      <c r="D148" s="37" t="s">
        <v>100</v>
      </c>
      <c r="E148" s="38" t="str">
        <f t="shared" si="82"/>
        <v xml:space="preserve"> </v>
      </c>
      <c r="F148" s="30" t="str">
        <f>VLOOKUP($AQ12,$AQ$3:$AS$15,3,0)</f>
        <v>Nuno Afonso (SCP)</v>
      </c>
      <c r="G148" s="39"/>
      <c r="H148" s="30" t="s">
        <v>57</v>
      </c>
      <c r="I148" s="39"/>
      <c r="J148" s="40" t="str">
        <f t="shared" si="83"/>
        <v>Rui Varela (Tires)</v>
      </c>
      <c r="K148" s="58" t="str">
        <f t="shared" si="84"/>
        <v xml:space="preserve"> </v>
      </c>
      <c r="L148" s="14" t="str">
        <f>VLOOKUP($AT12,$AT$3:$AV$15,3,0)</f>
        <v>Luís Abreu (CFB)</v>
      </c>
      <c r="M148" s="58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</row>
    <row r="149" spans="1:48" ht="15.75" customHeight="1" x14ac:dyDescent="0.35">
      <c r="A149" s="8"/>
      <c r="B149" s="24">
        <v>45388</v>
      </c>
      <c r="C149" s="37">
        <v>0.58333333333333337</v>
      </c>
      <c r="D149" s="37" t="s">
        <v>102</v>
      </c>
      <c r="E149" s="38" t="str">
        <f t="shared" si="82"/>
        <v xml:space="preserve"> </v>
      </c>
      <c r="F149" s="30" t="str">
        <f>VLOOKUP($AQ11,$AQ$3:$AS$15,3,0)</f>
        <v>André Fernandes (CFB)</v>
      </c>
      <c r="G149" s="39"/>
      <c r="H149" s="30" t="s">
        <v>57</v>
      </c>
      <c r="I149" s="39"/>
      <c r="J149" s="40" t="str">
        <f t="shared" si="83"/>
        <v>Nuno Silva (SCP)</v>
      </c>
      <c r="K149" s="58" t="str">
        <f t="shared" si="84"/>
        <v xml:space="preserve"> </v>
      </c>
      <c r="L149" s="14" t="str">
        <f>VLOOKUP($AT6,$AT$3:$AV$15,3,0)</f>
        <v>Ricardo Pavão (Tires)</v>
      </c>
      <c r="M149" s="58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</row>
    <row r="150" spans="1:48" ht="15.75" customHeight="1" x14ac:dyDescent="0.35">
      <c r="A150" s="8"/>
      <c r="B150" s="44"/>
      <c r="C150" s="44"/>
      <c r="D150" s="44"/>
      <c r="E150" s="1"/>
      <c r="F150" s="1"/>
      <c r="G150" s="1"/>
      <c r="H150" s="1"/>
      <c r="I150" s="1"/>
      <c r="J150" s="1"/>
      <c r="K150" s="7"/>
      <c r="L150" s="8"/>
      <c r="M150" s="8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</row>
    <row r="151" spans="1:48" ht="15.75" customHeight="1" x14ac:dyDescent="0.35">
      <c r="A151" s="8"/>
      <c r="B151" s="44"/>
      <c r="C151" s="44"/>
      <c r="D151" s="44"/>
      <c r="E151" s="1"/>
      <c r="F151" s="1"/>
      <c r="G151" s="1"/>
      <c r="H151" s="1"/>
      <c r="I151" s="1"/>
      <c r="J151" s="1"/>
      <c r="K151" s="7"/>
      <c r="L151" s="8"/>
      <c r="M151" s="8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</row>
    <row r="152" spans="1:48" ht="15.75" customHeight="1" x14ac:dyDescent="0.35">
      <c r="A152" s="8"/>
      <c r="B152" s="44"/>
      <c r="C152" s="44"/>
      <c r="D152" s="44"/>
      <c r="E152" s="1"/>
      <c r="F152" s="1"/>
      <c r="G152" s="1"/>
      <c r="H152" s="1"/>
      <c r="I152" s="1"/>
      <c r="J152" s="1"/>
      <c r="K152" s="7"/>
      <c r="L152" s="46"/>
      <c r="M152" s="8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</row>
    <row r="153" spans="1:48" ht="15.75" customHeight="1" x14ac:dyDescent="0.35">
      <c r="A153" s="8"/>
      <c r="B153" s="30" t="s">
        <v>33</v>
      </c>
      <c r="C153" s="30" t="s">
        <v>34</v>
      </c>
      <c r="D153" s="30" t="s">
        <v>35</v>
      </c>
      <c r="E153" s="49" t="s">
        <v>36</v>
      </c>
      <c r="F153" s="1"/>
      <c r="G153" s="1"/>
      <c r="H153" s="1"/>
      <c r="I153" s="1"/>
      <c r="J153" s="1"/>
      <c r="K153" s="12" t="s">
        <v>36</v>
      </c>
      <c r="L153" s="46"/>
      <c r="M153" s="8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</row>
    <row r="154" spans="1:48" ht="15.75" customHeight="1" x14ac:dyDescent="0.35">
      <c r="A154" s="8"/>
      <c r="B154" s="96" t="s">
        <v>91</v>
      </c>
      <c r="C154" s="94"/>
      <c r="D154" s="94"/>
      <c r="E154" s="94"/>
      <c r="F154" s="94"/>
      <c r="G154" s="94"/>
      <c r="H154" s="94"/>
      <c r="I154" s="94"/>
      <c r="J154" s="94"/>
      <c r="K154" s="12"/>
      <c r="L154" s="14" t="s">
        <v>38</v>
      </c>
      <c r="M154" s="14" t="s">
        <v>38</v>
      </c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</row>
    <row r="155" spans="1:48" ht="15.75" customHeight="1" x14ac:dyDescent="0.35">
      <c r="A155" s="8"/>
      <c r="B155" s="24">
        <v>45388</v>
      </c>
      <c r="C155" s="37">
        <v>0.61805555555555558</v>
      </c>
      <c r="D155" s="37" t="s">
        <v>97</v>
      </c>
      <c r="E155" s="38" t="str">
        <f t="shared" ref="E155:E157" si="85">IF(ISNUMBER(G155),IF(G155&gt;I155,3,IF(G155=I155,1,0))," ")</f>
        <v xml:space="preserve"> </v>
      </c>
      <c r="F155" s="30" t="str">
        <f>VLOOKUP($AQ6,$AQ$3:$AS$15,3,0)</f>
        <v>Miguel Castro (CFS)</v>
      </c>
      <c r="G155" s="39"/>
      <c r="H155" s="30" t="s">
        <v>57</v>
      </c>
      <c r="I155" s="39"/>
      <c r="J155" s="40" t="str">
        <f>VLOOKUP($AQ5,$AQ$3:$AS$15,3,0)</f>
        <v>Luis Silva (CFB)</v>
      </c>
      <c r="K155" s="58" t="str">
        <f t="shared" ref="K155:K157" si="86">IF(ISNUMBER(G155),IF(I155&gt;G155,3,IF(I155=G155,1,0))," ")</f>
        <v xml:space="preserve"> </v>
      </c>
      <c r="L155" s="14" t="str">
        <f>VLOOKUP($AT8,$AT$3:$AV$15,3,0)</f>
        <v>Ricardo José (Dragons)</v>
      </c>
      <c r="M155" s="58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</row>
    <row r="156" spans="1:48" ht="15.75" customHeight="1" x14ac:dyDescent="0.35">
      <c r="A156" s="8"/>
      <c r="B156" s="24">
        <v>45388</v>
      </c>
      <c r="C156" s="37">
        <v>0.61805555555555558</v>
      </c>
      <c r="D156" s="37" t="s">
        <v>100</v>
      </c>
      <c r="E156" s="38" t="str">
        <f t="shared" si="85"/>
        <v xml:space="preserve"> </v>
      </c>
      <c r="F156" s="30" t="str">
        <f>VLOOKUP($AQ11,$AQ$3:$AS$15,3,0)</f>
        <v>André Fernandes (CFB)</v>
      </c>
      <c r="G156" s="39"/>
      <c r="H156" s="30" t="s">
        <v>57</v>
      </c>
      <c r="I156" s="39"/>
      <c r="J156" s="40" t="str">
        <f>VLOOKUP($AQ7,$AQ$3:$AS$15,3,0)</f>
        <v>Pedro Amaro (CFB)</v>
      </c>
      <c r="K156" s="58" t="str">
        <f t="shared" si="86"/>
        <v xml:space="preserve"> </v>
      </c>
      <c r="L156" s="14" t="str">
        <f>VLOOKUP($AT5,$AT$3:$AV$15,3,0)</f>
        <v>Manuel Santos (Livorno)</v>
      </c>
      <c r="M156" s="58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</row>
    <row r="157" spans="1:48" ht="15.75" customHeight="1" x14ac:dyDescent="0.35">
      <c r="A157" s="8"/>
      <c r="B157" s="24">
        <v>45388</v>
      </c>
      <c r="C157" s="37">
        <v>0.61805555555555558</v>
      </c>
      <c r="D157" s="37" t="s">
        <v>102</v>
      </c>
      <c r="E157" s="38" t="str">
        <f t="shared" si="85"/>
        <v xml:space="preserve"> </v>
      </c>
      <c r="F157" s="30" t="str">
        <f>VLOOKUP($AQ13,$AQ$3:$AS$15,3,0)</f>
        <v>Carlos Ricardo (SCB)</v>
      </c>
      <c r="G157" s="39"/>
      <c r="H157" s="30" t="s">
        <v>57</v>
      </c>
      <c r="I157" s="39"/>
      <c r="J157" s="40" t="str">
        <f>VLOOKUP($AQ9,$AQ$3:$AS$15,3,0)</f>
        <v>Nuno Silva (SCP)</v>
      </c>
      <c r="K157" s="58" t="str">
        <f t="shared" si="86"/>
        <v xml:space="preserve"> </v>
      </c>
      <c r="L157" s="14" t="str">
        <f>VLOOKUP($AT7,$AT$3:$AV$15,3,0)</f>
        <v>Norberto Miguel (Livorno)</v>
      </c>
      <c r="M157" s="58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</row>
    <row r="158" spans="1:48" ht="15.75" customHeight="1" x14ac:dyDescent="0.35">
      <c r="A158" s="8"/>
      <c r="B158" s="44"/>
      <c r="C158" s="44"/>
      <c r="D158" s="44"/>
      <c r="E158" s="1"/>
      <c r="F158" s="1"/>
      <c r="G158" s="1"/>
      <c r="H158" s="1"/>
      <c r="I158" s="1"/>
      <c r="J158" s="1"/>
      <c r="K158" s="7"/>
      <c r="L158" s="8"/>
      <c r="M158" s="8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</row>
    <row r="159" spans="1:48" ht="15.75" customHeight="1" x14ac:dyDescent="0.35">
      <c r="A159" s="8"/>
      <c r="B159" s="44"/>
      <c r="C159" s="44"/>
      <c r="D159" s="44"/>
      <c r="E159" s="1"/>
      <c r="F159" s="1"/>
      <c r="G159" s="1"/>
      <c r="H159" s="1"/>
      <c r="I159" s="1"/>
      <c r="J159" s="1"/>
      <c r="K159" s="7"/>
      <c r="L159" s="8"/>
      <c r="M159" s="8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</row>
    <row r="160" spans="1:48" ht="15.75" customHeight="1" x14ac:dyDescent="0.35">
      <c r="A160" s="8"/>
      <c r="B160" s="44"/>
      <c r="C160" s="44"/>
      <c r="D160" s="44"/>
      <c r="E160" s="1"/>
      <c r="F160" s="1"/>
      <c r="G160" s="1"/>
      <c r="H160" s="1"/>
      <c r="I160" s="1"/>
      <c r="J160" s="1"/>
      <c r="K160" s="7"/>
      <c r="L160" s="8"/>
      <c r="M160" s="8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</row>
    <row r="161" spans="1:48" ht="15.75" customHeight="1" x14ac:dyDescent="0.35">
      <c r="A161" s="8"/>
      <c r="B161" s="30" t="s">
        <v>33</v>
      </c>
      <c r="C161" s="30" t="s">
        <v>34</v>
      </c>
      <c r="D161" s="30" t="s">
        <v>35</v>
      </c>
      <c r="E161" s="49" t="s">
        <v>36</v>
      </c>
      <c r="F161" s="1"/>
      <c r="G161" s="1"/>
      <c r="H161" s="1"/>
      <c r="I161" s="1"/>
      <c r="J161" s="1"/>
      <c r="K161" s="12" t="s">
        <v>36</v>
      </c>
      <c r="L161" s="46"/>
      <c r="M161" s="8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</row>
    <row r="162" spans="1:48" ht="15.75" customHeight="1" x14ac:dyDescent="0.35">
      <c r="A162" s="8"/>
      <c r="B162" s="96" t="s">
        <v>92</v>
      </c>
      <c r="C162" s="94"/>
      <c r="D162" s="94"/>
      <c r="E162" s="94"/>
      <c r="F162" s="94"/>
      <c r="G162" s="94"/>
      <c r="H162" s="94"/>
      <c r="I162" s="94"/>
      <c r="J162" s="94"/>
      <c r="K162" s="12"/>
      <c r="L162" s="14" t="s">
        <v>38</v>
      </c>
      <c r="M162" s="14" t="s">
        <v>38</v>
      </c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</row>
    <row r="163" spans="1:48" ht="15.75" customHeight="1" x14ac:dyDescent="0.35">
      <c r="A163" s="8"/>
      <c r="B163" s="24">
        <v>45388</v>
      </c>
      <c r="C163" s="37">
        <v>0.65277777777777779</v>
      </c>
      <c r="D163" s="37" t="s">
        <v>97</v>
      </c>
      <c r="E163" s="38" t="str">
        <f t="shared" ref="E163:E165" si="87">IF(ISNUMBER(G163),IF(G163&gt;I163,3,IF(G163=I163,1,0))," ")</f>
        <v xml:space="preserve"> </v>
      </c>
      <c r="F163" s="30" t="str">
        <f>VLOOKUP($AQ8,$AQ$3:$AS$15,3,0)</f>
        <v>Rui Varela (Tires)</v>
      </c>
      <c r="G163" s="39"/>
      <c r="H163" s="30" t="s">
        <v>57</v>
      </c>
      <c r="I163" s="39"/>
      <c r="J163" s="40" t="str">
        <f t="shared" ref="J163:J164" si="88">VLOOKUP($AQ5,$AQ$3:$AS$15,3,0)</f>
        <v>Luis Silva (CFB)</v>
      </c>
      <c r="K163" s="58" t="str">
        <f t="shared" ref="K163:K165" si="89">IF(ISNUMBER(G163),IF(I163&gt;G163,3,IF(I163=G163,1,0))," ")</f>
        <v xml:space="preserve"> </v>
      </c>
      <c r="L163" s="14" t="str">
        <f>VLOOKUP($AT10,$AT$3:$AV$15,3,0)</f>
        <v>Paulo Laranjeira (SCP)</v>
      </c>
      <c r="M163" s="58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</row>
    <row r="164" spans="1:48" ht="15.75" customHeight="1" x14ac:dyDescent="0.35">
      <c r="A164" s="8"/>
      <c r="B164" s="24">
        <v>45388</v>
      </c>
      <c r="C164" s="37">
        <v>0.65277777777777779</v>
      </c>
      <c r="D164" s="37" t="s">
        <v>100</v>
      </c>
      <c r="E164" s="38" t="str">
        <f t="shared" si="87"/>
        <v xml:space="preserve"> </v>
      </c>
      <c r="F164" s="40" t="str">
        <f>VLOOKUP($AQ7,$AQ$3:$AS$15,3,0)</f>
        <v>Pedro Amaro (CFB)</v>
      </c>
      <c r="G164" s="39"/>
      <c r="H164" s="30" t="s">
        <v>57</v>
      </c>
      <c r="I164" s="39"/>
      <c r="J164" s="30" t="str">
        <f t="shared" si="88"/>
        <v>Miguel Castro (CFS)</v>
      </c>
      <c r="K164" s="58" t="str">
        <f t="shared" si="89"/>
        <v xml:space="preserve"> </v>
      </c>
      <c r="L164" s="14" t="str">
        <f t="shared" ref="L164:L165" si="90">VLOOKUP($AT8,$AT$3:$AV$15,3,0)</f>
        <v>Ricardo José (Dragons)</v>
      </c>
      <c r="M164" s="58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</row>
    <row r="165" spans="1:48" ht="15.75" customHeight="1" x14ac:dyDescent="0.35">
      <c r="A165" s="8"/>
      <c r="B165" s="24">
        <v>45388</v>
      </c>
      <c r="C165" s="37">
        <v>0.65277777777777779</v>
      </c>
      <c r="D165" s="37" t="s">
        <v>102</v>
      </c>
      <c r="E165" s="38" t="str">
        <f t="shared" si="87"/>
        <v xml:space="preserve"> </v>
      </c>
      <c r="F165" s="30" t="str">
        <f>VLOOKUP($AQ12,$AQ$3:$AS$15,3,0)</f>
        <v>Nuno Afonso (SCP)</v>
      </c>
      <c r="G165" s="39"/>
      <c r="H165" s="30" t="s">
        <v>57</v>
      </c>
      <c r="I165" s="39"/>
      <c r="J165" s="40" t="str">
        <f>VLOOKUP($AQ10,$AQ$3:$AS$15,3,0)</f>
        <v>Nuno Henriques (CFB)</v>
      </c>
      <c r="K165" s="58" t="str">
        <f t="shared" si="89"/>
        <v xml:space="preserve"> </v>
      </c>
      <c r="L165" s="14" t="str">
        <f t="shared" si="90"/>
        <v>José Santos (CFB)</v>
      </c>
      <c r="M165" s="58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</row>
    <row r="166" spans="1:48" ht="15.75" customHeight="1" x14ac:dyDescent="0.35">
      <c r="A166" s="8"/>
      <c r="B166" s="44"/>
      <c r="C166" s="44"/>
      <c r="D166" s="44"/>
      <c r="E166" s="1"/>
      <c r="F166" s="1"/>
      <c r="G166" s="1"/>
      <c r="H166" s="1"/>
      <c r="I166" s="1"/>
      <c r="J166" s="1"/>
      <c r="K166" s="7"/>
      <c r="L166" s="8"/>
      <c r="M166" s="8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</row>
    <row r="167" spans="1:48" ht="15.75" customHeight="1" x14ac:dyDescent="0.35">
      <c r="A167" s="8"/>
      <c r="B167" s="44"/>
      <c r="C167" s="44"/>
      <c r="D167" s="44"/>
      <c r="E167" s="1"/>
      <c r="F167" s="1"/>
      <c r="G167" s="1"/>
      <c r="H167" s="1"/>
      <c r="I167" s="1"/>
      <c r="J167" s="1"/>
      <c r="K167" s="7"/>
      <c r="L167" s="8"/>
      <c r="M167" s="8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</row>
    <row r="168" spans="1:48" ht="15.75" customHeight="1" x14ac:dyDescent="0.35">
      <c r="A168" s="8"/>
      <c r="B168" s="44"/>
      <c r="C168" s="44"/>
      <c r="D168" s="44"/>
      <c r="E168" s="1"/>
      <c r="F168" s="1"/>
      <c r="G168" s="1"/>
      <c r="H168" s="1"/>
      <c r="I168" s="1"/>
      <c r="J168" s="1"/>
      <c r="K168" s="7"/>
      <c r="L168" s="8"/>
      <c r="M168" s="8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</row>
    <row r="169" spans="1:48" ht="15.75" customHeight="1" x14ac:dyDescent="0.35">
      <c r="A169" s="8"/>
      <c r="B169" s="30" t="s">
        <v>33</v>
      </c>
      <c r="C169" s="30" t="s">
        <v>34</v>
      </c>
      <c r="D169" s="30" t="s">
        <v>35</v>
      </c>
      <c r="E169" s="49" t="s">
        <v>36</v>
      </c>
      <c r="F169" s="1"/>
      <c r="G169" s="1"/>
      <c r="H169" s="1"/>
      <c r="I169" s="1"/>
      <c r="J169" s="1"/>
      <c r="K169" s="12" t="s">
        <v>36</v>
      </c>
      <c r="L169" s="8"/>
      <c r="M169" s="8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</row>
    <row r="170" spans="1:48" ht="15.75" customHeight="1" x14ac:dyDescent="0.35">
      <c r="A170" s="8"/>
      <c r="B170" s="96" t="s">
        <v>93</v>
      </c>
      <c r="C170" s="94"/>
      <c r="D170" s="94"/>
      <c r="E170" s="94"/>
      <c r="F170" s="94"/>
      <c r="G170" s="94"/>
      <c r="H170" s="94"/>
      <c r="I170" s="94"/>
      <c r="J170" s="94"/>
      <c r="K170" s="12"/>
      <c r="L170" s="14" t="s">
        <v>38</v>
      </c>
      <c r="M170" s="14" t="s">
        <v>38</v>
      </c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</row>
    <row r="171" spans="1:48" ht="15.75" customHeight="1" x14ac:dyDescent="0.35">
      <c r="A171" s="8"/>
      <c r="B171" s="24">
        <v>45388</v>
      </c>
      <c r="C171" s="37">
        <v>0.6875</v>
      </c>
      <c r="D171" s="37" t="s">
        <v>97</v>
      </c>
      <c r="E171" s="38" t="str">
        <f t="shared" ref="E171:E173" si="91">IF(ISNUMBER(G171),IF(G171&gt;I171,3,IF(G171=I171,1,0))," ")</f>
        <v xml:space="preserve"> </v>
      </c>
      <c r="F171" s="30" t="str">
        <f>VLOOKUP($AQ10,$AQ$3:$AS$15,3,0)</f>
        <v>Nuno Henriques (CFB)</v>
      </c>
      <c r="G171" s="39"/>
      <c r="H171" s="30" t="s">
        <v>57</v>
      </c>
      <c r="I171" s="39"/>
      <c r="J171" s="40" t="str">
        <f t="shared" ref="J171:J173" si="92">VLOOKUP($AQ5,$AQ$3:$AS$15,3,0)</f>
        <v>Luis Silva (CFB)</v>
      </c>
      <c r="K171" s="58" t="str">
        <f t="shared" ref="K171:K173" si="93">IF(ISNUMBER(G171),IF(I171&gt;G171,3,IF(I171=G171,1,0))," ")</f>
        <v xml:space="preserve"> </v>
      </c>
      <c r="L171" s="14" t="str">
        <f>VLOOKUP($AT11,$AT$3:$AV$15,3,0)</f>
        <v>Nuno Noronha (Tires)</v>
      </c>
      <c r="M171" s="58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</row>
    <row r="172" spans="1:48" ht="15.75" customHeight="1" x14ac:dyDescent="0.35">
      <c r="A172" s="8"/>
      <c r="B172" s="24">
        <v>45388</v>
      </c>
      <c r="C172" s="37">
        <v>0.6875</v>
      </c>
      <c r="D172" s="37" t="s">
        <v>100</v>
      </c>
      <c r="E172" s="38" t="str">
        <f t="shared" si="91"/>
        <v xml:space="preserve"> </v>
      </c>
      <c r="F172" s="40" t="str">
        <f>VLOOKUP($AQ9,$AQ$3:$AS$15,3,0)</f>
        <v>Nuno Silva (SCP)</v>
      </c>
      <c r="G172" s="39"/>
      <c r="H172" s="30" t="s">
        <v>57</v>
      </c>
      <c r="I172" s="39"/>
      <c r="J172" s="30" t="str">
        <f t="shared" si="92"/>
        <v>Miguel Castro (CFS)</v>
      </c>
      <c r="K172" s="58" t="str">
        <f t="shared" si="93"/>
        <v xml:space="preserve"> </v>
      </c>
      <c r="L172" s="14" t="str">
        <f>VLOOKUP($AT13,$AT$3:$AV$15,3,0)</f>
        <v>Nuno Afonso (SCP)</v>
      </c>
      <c r="M172" s="58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</row>
    <row r="173" spans="1:48" ht="15.75" customHeight="1" x14ac:dyDescent="0.35">
      <c r="A173" s="8"/>
      <c r="B173" s="24">
        <v>45388</v>
      </c>
      <c r="C173" s="37">
        <v>0.6875</v>
      </c>
      <c r="D173" s="37" t="s">
        <v>102</v>
      </c>
      <c r="E173" s="38" t="str">
        <f t="shared" si="91"/>
        <v xml:space="preserve"> </v>
      </c>
      <c r="F173" s="30" t="str">
        <f>VLOOKUP($AQ8,$AQ$3:$AS$15,3,0)</f>
        <v>Rui Varela (Tires)</v>
      </c>
      <c r="G173" s="39"/>
      <c r="H173" s="30" t="s">
        <v>57</v>
      </c>
      <c r="I173" s="39"/>
      <c r="J173" s="40" t="str">
        <f t="shared" si="92"/>
        <v>Pedro Amaro (CFB)</v>
      </c>
      <c r="K173" s="58" t="str">
        <f t="shared" si="93"/>
        <v xml:space="preserve"> </v>
      </c>
      <c r="L173" s="14" t="s">
        <v>115</v>
      </c>
      <c r="M173" s="58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</row>
    <row r="174" spans="1:48" ht="15.75" customHeight="1" x14ac:dyDescent="0.35">
      <c r="A174" s="8"/>
      <c r="B174" s="44"/>
      <c r="C174" s="44"/>
      <c r="D174" s="44"/>
      <c r="E174" s="1"/>
      <c r="F174" s="1"/>
      <c r="G174" s="1"/>
      <c r="H174" s="1"/>
      <c r="I174" s="1"/>
      <c r="J174" s="1"/>
      <c r="K174" s="7"/>
      <c r="L174" s="8"/>
      <c r="M174" s="8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</row>
    <row r="175" spans="1:48" ht="15.75" customHeight="1" x14ac:dyDescent="0.35">
      <c r="A175" s="8"/>
      <c r="B175" s="44"/>
      <c r="C175" s="44"/>
      <c r="D175" s="44"/>
      <c r="E175" s="1"/>
      <c r="F175" s="1"/>
      <c r="G175" s="1"/>
      <c r="H175" s="1"/>
      <c r="I175" s="1"/>
      <c r="J175" s="1"/>
      <c r="K175" s="7"/>
      <c r="L175" s="8"/>
      <c r="M175" s="8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</row>
    <row r="176" spans="1:48" ht="15.75" customHeight="1" x14ac:dyDescent="0.35">
      <c r="A176" s="8"/>
      <c r="B176" s="44"/>
      <c r="C176" s="44"/>
      <c r="D176" s="44"/>
      <c r="E176" s="1"/>
      <c r="F176" s="1"/>
      <c r="G176" s="1"/>
      <c r="H176" s="1"/>
      <c r="I176" s="1"/>
      <c r="J176" s="1"/>
      <c r="K176" s="7"/>
      <c r="L176" s="8"/>
      <c r="M176" s="8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</row>
    <row r="177" spans="1:48" ht="15.75" customHeight="1" x14ac:dyDescent="0.35">
      <c r="A177" s="8"/>
      <c r="B177" s="30" t="s">
        <v>33</v>
      </c>
      <c r="C177" s="30" t="s">
        <v>34</v>
      </c>
      <c r="D177" s="30" t="s">
        <v>35</v>
      </c>
      <c r="E177" s="49" t="s">
        <v>36</v>
      </c>
      <c r="F177" s="1"/>
      <c r="G177" s="1"/>
      <c r="H177" s="1"/>
      <c r="I177" s="1"/>
      <c r="J177" s="1"/>
      <c r="K177" s="12" t="s">
        <v>36</v>
      </c>
      <c r="L177" s="8"/>
      <c r="M177" s="8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</row>
    <row r="178" spans="1:48" ht="15.75" customHeight="1" x14ac:dyDescent="0.35">
      <c r="A178" s="8"/>
      <c r="B178" s="96" t="s">
        <v>94</v>
      </c>
      <c r="C178" s="94"/>
      <c r="D178" s="94"/>
      <c r="E178" s="94"/>
      <c r="F178" s="94"/>
      <c r="G178" s="94"/>
      <c r="H178" s="94"/>
      <c r="I178" s="94"/>
      <c r="J178" s="94"/>
      <c r="K178" s="12"/>
      <c r="L178" s="14" t="s">
        <v>38</v>
      </c>
      <c r="M178" s="14" t="s">
        <v>38</v>
      </c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</row>
    <row r="179" spans="1:48" ht="15.75" customHeight="1" x14ac:dyDescent="0.35">
      <c r="A179" s="8"/>
      <c r="B179" s="24">
        <v>45388</v>
      </c>
      <c r="C179" s="37">
        <v>0.72222222222222221</v>
      </c>
      <c r="D179" s="37" t="s">
        <v>97</v>
      </c>
      <c r="E179" s="38" t="str">
        <f t="shared" ref="E179:E181" si="94">IF(ISNUMBER(G179),IF(G179&gt;I179,3,IF(G179=I179,1,0))," ")</f>
        <v xml:space="preserve"> </v>
      </c>
      <c r="F179" s="40" t="str">
        <f>VLOOKUP($AQ13,$AQ$3:$AS$15,3,0)</f>
        <v>Carlos Ricardo (SCB)</v>
      </c>
      <c r="G179" s="39"/>
      <c r="H179" s="30" t="s">
        <v>57</v>
      </c>
      <c r="I179" s="39"/>
      <c r="J179" s="40" t="str">
        <f>VLOOKUP($AQ11,$AQ$3:$AS$15,3,0)</f>
        <v>André Fernandes (CFB)</v>
      </c>
      <c r="K179" s="58" t="str">
        <f t="shared" ref="K179:K181" si="95">IF(ISNUMBER(G179),IF(I179&gt;G179,3,IF(I179=G179,1,0))," ")</f>
        <v xml:space="preserve"> </v>
      </c>
      <c r="L179" s="14" t="str">
        <f t="shared" ref="L179:L180" si="96">VLOOKUP($AT9,$AT$3:$AV$15,3,0)</f>
        <v>José Santos (CFB)</v>
      </c>
      <c r="M179" s="58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</row>
    <row r="180" spans="1:48" ht="15.75" customHeight="1" x14ac:dyDescent="0.35">
      <c r="A180" s="8"/>
      <c r="B180" s="24">
        <v>45388</v>
      </c>
      <c r="C180" s="37">
        <v>0.72222222222222221</v>
      </c>
      <c r="D180" s="37" t="s">
        <v>100</v>
      </c>
      <c r="E180" s="38" t="str">
        <f t="shared" si="94"/>
        <v xml:space="preserve"> </v>
      </c>
      <c r="F180" s="30" t="str">
        <f>VLOOKUP($AQ10,$AQ$3:$AS$15,3,0)</f>
        <v>Nuno Henriques (CFB)</v>
      </c>
      <c r="G180" s="39"/>
      <c r="H180" s="30" t="s">
        <v>57</v>
      </c>
      <c r="I180" s="39"/>
      <c r="J180" s="30" t="str">
        <f t="shared" ref="J180:J181" si="97">VLOOKUP($AQ7,$AQ$3:$AS$15,3,0)</f>
        <v>Pedro Amaro (CFB)</v>
      </c>
      <c r="K180" s="58" t="str">
        <f t="shared" si="95"/>
        <v xml:space="preserve"> </v>
      </c>
      <c r="L180" s="14" t="str">
        <f t="shared" si="96"/>
        <v>Paulo Laranjeira (SCP)</v>
      </c>
      <c r="M180" s="58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</row>
    <row r="181" spans="1:48" ht="15.75" customHeight="1" x14ac:dyDescent="0.35">
      <c r="A181" s="8"/>
      <c r="B181" s="24">
        <v>45388</v>
      </c>
      <c r="C181" s="37">
        <v>0.72222222222222221</v>
      </c>
      <c r="D181" s="37" t="s">
        <v>102</v>
      </c>
      <c r="E181" s="38" t="str">
        <f t="shared" si="94"/>
        <v xml:space="preserve"> </v>
      </c>
      <c r="F181" s="40" t="str">
        <f>VLOOKUP($AQ9,$AQ$3:$AS$15,3,0)</f>
        <v>Nuno Silva (SCP)</v>
      </c>
      <c r="G181" s="39"/>
      <c r="H181" s="30" t="s">
        <v>57</v>
      </c>
      <c r="I181" s="39"/>
      <c r="J181" s="30" t="str">
        <f t="shared" si="97"/>
        <v>Rui Varela (Tires)</v>
      </c>
      <c r="K181" s="58" t="str">
        <f t="shared" si="95"/>
        <v xml:space="preserve"> </v>
      </c>
      <c r="L181" s="14" t="str">
        <f>VLOOKUP($AT13,$AT$3:$AV$15,3,0)</f>
        <v>Nuno Afonso (SCP)</v>
      </c>
      <c r="M181" s="58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</row>
    <row r="182" spans="1:48" ht="15.75" customHeight="1" x14ac:dyDescent="0.35">
      <c r="A182" s="8"/>
      <c r="B182" s="44"/>
      <c r="C182" s="44"/>
      <c r="D182" s="44"/>
      <c r="E182" s="1"/>
      <c r="F182" s="1"/>
      <c r="G182" s="1"/>
      <c r="H182" s="1"/>
      <c r="I182" s="1"/>
      <c r="J182" s="1"/>
      <c r="K182" s="7"/>
      <c r="L182" s="46"/>
      <c r="M182" s="8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</row>
    <row r="183" spans="1:48" ht="15.75" customHeight="1" x14ac:dyDescent="0.35">
      <c r="A183" s="8"/>
      <c r="B183" s="44"/>
      <c r="C183" s="44"/>
      <c r="D183" s="44"/>
      <c r="E183" s="1"/>
      <c r="F183" s="1"/>
      <c r="G183" s="1"/>
      <c r="H183" s="1"/>
      <c r="I183" s="1"/>
      <c r="J183" s="1"/>
      <c r="K183" s="7"/>
      <c r="L183" s="46"/>
      <c r="M183" s="8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</row>
    <row r="184" spans="1:48" ht="15.75" customHeight="1" x14ac:dyDescent="0.35">
      <c r="A184" s="8"/>
      <c r="B184" s="44"/>
      <c r="C184" s="44"/>
      <c r="D184" s="44"/>
      <c r="E184" s="1"/>
      <c r="F184" s="1"/>
      <c r="G184" s="1"/>
      <c r="H184" s="1"/>
      <c r="I184" s="1"/>
      <c r="J184" s="1"/>
      <c r="K184" s="7"/>
      <c r="L184" s="8"/>
      <c r="M184" s="8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</row>
    <row r="185" spans="1:48" ht="15.75" customHeight="1" x14ac:dyDescent="0.35">
      <c r="A185" s="8"/>
      <c r="B185" s="30" t="s">
        <v>33</v>
      </c>
      <c r="C185" s="30" t="s">
        <v>34</v>
      </c>
      <c r="D185" s="30" t="s">
        <v>35</v>
      </c>
      <c r="E185" s="49" t="s">
        <v>36</v>
      </c>
      <c r="F185" s="1"/>
      <c r="G185" s="1"/>
      <c r="H185" s="1"/>
      <c r="I185" s="1"/>
      <c r="J185" s="1"/>
      <c r="K185" s="12" t="s">
        <v>36</v>
      </c>
      <c r="L185" s="8"/>
      <c r="M185" s="8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</row>
    <row r="186" spans="1:48" ht="15.75" customHeight="1" x14ac:dyDescent="0.35">
      <c r="A186" s="8"/>
      <c r="B186" s="96" t="s">
        <v>95</v>
      </c>
      <c r="C186" s="94"/>
      <c r="D186" s="94"/>
      <c r="E186" s="94"/>
      <c r="F186" s="94"/>
      <c r="G186" s="94"/>
      <c r="H186" s="94"/>
      <c r="I186" s="94"/>
      <c r="J186" s="94"/>
      <c r="K186" s="12"/>
      <c r="L186" s="14" t="s">
        <v>38</v>
      </c>
      <c r="M186" s="14" t="s">
        <v>38</v>
      </c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</row>
    <row r="187" spans="1:48" ht="15.75" customHeight="1" x14ac:dyDescent="0.35">
      <c r="A187" s="8"/>
      <c r="B187" s="24">
        <v>45388</v>
      </c>
      <c r="C187" s="37">
        <v>0.75694444444444453</v>
      </c>
      <c r="D187" s="37" t="s">
        <v>97</v>
      </c>
      <c r="E187" s="38" t="str">
        <f t="shared" ref="E187:E189" si="98">IF(ISNUMBER(G187),IF(G187&gt;I187,3,IF(G187=I187,1,0))," ")</f>
        <v xml:space="preserve"> </v>
      </c>
      <c r="F187" s="30" t="str">
        <f>VLOOKUP($AQ12,$AQ$3:$AS$15,3,0)</f>
        <v>Nuno Afonso (SCP)</v>
      </c>
      <c r="G187" s="39"/>
      <c r="H187" s="30" t="s">
        <v>57</v>
      </c>
      <c r="I187" s="39"/>
      <c r="J187" s="40" t="str">
        <f t="shared" ref="J187:J188" si="99">VLOOKUP($AQ5,$AQ$3:$AS$15,3,0)</f>
        <v>Luis Silva (CFB)</v>
      </c>
      <c r="K187" s="58" t="str">
        <f t="shared" ref="K187:K189" si="100">IF(ISNUMBER(G187),IF(I187&gt;G187,3,IF(I187=G187,1,0))," ")</f>
        <v xml:space="preserve"> </v>
      </c>
      <c r="L187" s="14" t="str">
        <f>VLOOKUP($AT7,$AT$3:$AV$15,3,0)</f>
        <v>Norberto Miguel (Livorno)</v>
      </c>
      <c r="M187" s="58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</row>
    <row r="188" spans="1:48" ht="15.75" customHeight="1" x14ac:dyDescent="0.35">
      <c r="A188" s="8"/>
      <c r="B188" s="24">
        <v>45388</v>
      </c>
      <c r="C188" s="37">
        <v>0.75694444444444453</v>
      </c>
      <c r="D188" s="37" t="s">
        <v>100</v>
      </c>
      <c r="E188" s="38" t="str">
        <f t="shared" si="98"/>
        <v xml:space="preserve"> </v>
      </c>
      <c r="F188" s="40" t="str">
        <f>VLOOKUP($AQ11,$AQ$3:$AS$15,3,0)</f>
        <v>André Fernandes (CFB)</v>
      </c>
      <c r="G188" s="39"/>
      <c r="H188" s="30" t="s">
        <v>57</v>
      </c>
      <c r="I188" s="39"/>
      <c r="J188" s="30" t="str">
        <f t="shared" si="99"/>
        <v>Miguel Castro (CFS)</v>
      </c>
      <c r="K188" s="58" t="str">
        <f t="shared" si="100"/>
        <v xml:space="preserve"> </v>
      </c>
      <c r="L188" s="14" t="str">
        <f>VLOOKUP($AT12,$AT$3:$AV$15,3,0)</f>
        <v>Luís Abreu (CFB)</v>
      </c>
      <c r="M188" s="58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</row>
    <row r="189" spans="1:48" ht="15.75" customHeight="1" x14ac:dyDescent="0.35">
      <c r="A189" s="8"/>
      <c r="B189" s="24">
        <v>45388</v>
      </c>
      <c r="C189" s="37">
        <v>0.75694444444444453</v>
      </c>
      <c r="D189" s="37" t="s">
        <v>102</v>
      </c>
      <c r="E189" s="38" t="str">
        <f t="shared" si="98"/>
        <v xml:space="preserve"> </v>
      </c>
      <c r="F189" s="30" t="str">
        <f>VLOOKUP($AQ10,$AQ$3:$AS$15,3,0)</f>
        <v>Nuno Henriques (CFB)</v>
      </c>
      <c r="G189" s="39"/>
      <c r="H189" s="30" t="s">
        <v>57</v>
      </c>
      <c r="I189" s="39"/>
      <c r="J189" s="40" t="str">
        <f>VLOOKUP($AQ9,$AQ$3:$AS$15,3,0)</f>
        <v>Nuno Silva (SCP)</v>
      </c>
      <c r="K189" s="58" t="str">
        <f t="shared" si="100"/>
        <v xml:space="preserve"> </v>
      </c>
      <c r="L189" s="14" t="str">
        <f>VLOOKUP($AT6,$AT$3:$AV$15,3,0)</f>
        <v>Ricardo Pavão (Tires)</v>
      </c>
      <c r="M189" s="58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</row>
    <row r="190" spans="1:48" ht="15.75" customHeight="1" x14ac:dyDescent="0.35">
      <c r="A190" s="8"/>
      <c r="B190" s="44"/>
      <c r="C190" s="44"/>
      <c r="D190" s="44"/>
      <c r="E190" s="1"/>
      <c r="F190" s="1"/>
      <c r="G190" s="1"/>
      <c r="H190" s="1"/>
      <c r="I190" s="1"/>
      <c r="J190" s="1"/>
      <c r="K190" s="7"/>
      <c r="L190" s="8"/>
      <c r="M190" s="8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</row>
    <row r="191" spans="1:48" ht="15.75" customHeight="1" x14ac:dyDescent="0.35">
      <c r="A191" s="8"/>
      <c r="B191" s="44"/>
      <c r="C191" s="44"/>
      <c r="D191" s="44"/>
      <c r="E191" s="1"/>
      <c r="F191" s="1"/>
      <c r="G191" s="1"/>
      <c r="H191" s="1"/>
      <c r="I191" s="1"/>
      <c r="J191" s="1"/>
      <c r="K191" s="7"/>
      <c r="L191" s="8"/>
      <c r="M191" s="8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</row>
    <row r="192" spans="1:48" ht="15.75" customHeight="1" x14ac:dyDescent="0.35">
      <c r="A192" s="8"/>
      <c r="B192" s="44"/>
      <c r="C192" s="44"/>
      <c r="D192" s="44"/>
      <c r="E192" s="1"/>
      <c r="F192" s="1"/>
      <c r="G192" s="1"/>
      <c r="H192" s="1"/>
      <c r="I192" s="1"/>
      <c r="J192" s="1"/>
      <c r="K192" s="7"/>
      <c r="L192" s="8"/>
      <c r="M192" s="8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</row>
    <row r="193" spans="1:48" ht="15.75" customHeight="1" x14ac:dyDescent="0.35">
      <c r="A193" s="8"/>
      <c r="B193" s="30" t="s">
        <v>33</v>
      </c>
      <c r="C193" s="30" t="s">
        <v>34</v>
      </c>
      <c r="D193" s="30" t="s">
        <v>35</v>
      </c>
      <c r="E193" s="49" t="s">
        <v>36</v>
      </c>
      <c r="F193" s="1"/>
      <c r="G193" s="1"/>
      <c r="H193" s="1"/>
      <c r="I193" s="1"/>
      <c r="J193" s="1"/>
      <c r="K193" s="12" t="s">
        <v>36</v>
      </c>
      <c r="L193" s="8"/>
      <c r="M193" s="8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</row>
    <row r="194" spans="1:48" ht="15.75" customHeight="1" x14ac:dyDescent="0.35">
      <c r="A194" s="8"/>
      <c r="B194" s="96" t="s">
        <v>96</v>
      </c>
      <c r="C194" s="94"/>
      <c r="D194" s="94"/>
      <c r="E194" s="94"/>
      <c r="F194" s="94"/>
      <c r="G194" s="94"/>
      <c r="H194" s="94"/>
      <c r="I194" s="94"/>
      <c r="J194" s="94"/>
      <c r="K194" s="12"/>
      <c r="L194" s="14" t="s">
        <v>38</v>
      </c>
      <c r="M194" s="14" t="s">
        <v>38</v>
      </c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</row>
    <row r="195" spans="1:48" ht="15.75" customHeight="1" x14ac:dyDescent="0.35">
      <c r="A195" s="8"/>
      <c r="B195" s="24">
        <v>45388</v>
      </c>
      <c r="C195" s="37">
        <v>0.79166666666666663</v>
      </c>
      <c r="D195" s="37" t="s">
        <v>97</v>
      </c>
      <c r="E195" s="38" t="str">
        <f t="shared" ref="E195:E197" si="101">IF(ISNUMBER(G195),IF(G195&gt;I195,3,IF(G195=I195,1,0))," ")</f>
        <v xml:space="preserve"> </v>
      </c>
      <c r="F195" s="30" t="str">
        <f>VLOOKUP($AQ13,$AQ$3:$AS$15,3,0)</f>
        <v>Carlos Ricardo (SCB)</v>
      </c>
      <c r="G195" s="39"/>
      <c r="H195" s="30" t="s">
        <v>57</v>
      </c>
      <c r="I195" s="39"/>
      <c r="J195" s="40" t="str">
        <f t="shared" ref="J195:J197" si="102">VLOOKUP($AQ6,$AQ$3:$AS$15,3,0)</f>
        <v>Miguel Castro (CFS)</v>
      </c>
      <c r="K195" s="58" t="str">
        <f t="shared" ref="K195:K197" si="103">IF(ISNUMBER(G195),IF(I195&gt;G195,3,IF(I195=G195,1,0))," ")</f>
        <v xml:space="preserve"> </v>
      </c>
      <c r="L195" s="14" t="str">
        <f>VLOOKUP($AT5,$AT$3:$AV$15,3,0)</f>
        <v>Manuel Santos (Livorno)</v>
      </c>
      <c r="M195" s="58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</row>
    <row r="196" spans="1:48" ht="15.75" customHeight="1" x14ac:dyDescent="0.35">
      <c r="A196" s="8"/>
      <c r="B196" s="24">
        <v>45388</v>
      </c>
      <c r="C196" s="37">
        <v>0.79166666666666663</v>
      </c>
      <c r="D196" s="37" t="s">
        <v>100</v>
      </c>
      <c r="E196" s="38" t="str">
        <f t="shared" si="101"/>
        <v xml:space="preserve"> </v>
      </c>
      <c r="F196" s="40" t="str">
        <f>VLOOKUP($AQ12,$AQ$3:$AS$15,3,0)</f>
        <v>Nuno Afonso (SCP)</v>
      </c>
      <c r="G196" s="39"/>
      <c r="H196" s="30" t="s">
        <v>57</v>
      </c>
      <c r="I196" s="39"/>
      <c r="J196" s="40" t="str">
        <f t="shared" si="102"/>
        <v>Pedro Amaro (CFB)</v>
      </c>
      <c r="K196" s="58" t="str">
        <f t="shared" si="103"/>
        <v xml:space="preserve"> </v>
      </c>
      <c r="L196" s="14" t="str">
        <f>VLOOKUP($AT11,$AT$3:$AV$15,3,0)</f>
        <v>Nuno Noronha (Tires)</v>
      </c>
      <c r="M196" s="58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</row>
    <row r="197" spans="1:48" ht="15.75" customHeight="1" x14ac:dyDescent="0.35">
      <c r="A197" s="8"/>
      <c r="B197" s="24">
        <v>45388</v>
      </c>
      <c r="C197" s="37">
        <v>0.79166666666666663</v>
      </c>
      <c r="D197" s="37" t="s">
        <v>102</v>
      </c>
      <c r="E197" s="38" t="str">
        <f t="shared" si="101"/>
        <v xml:space="preserve"> </v>
      </c>
      <c r="F197" s="40" t="str">
        <f>VLOOKUP($AQ11,$AQ$3:$AS$15,3,0)</f>
        <v>André Fernandes (CFB)</v>
      </c>
      <c r="G197" s="39"/>
      <c r="H197" s="30" t="s">
        <v>57</v>
      </c>
      <c r="I197" s="39"/>
      <c r="J197" s="40" t="str">
        <f t="shared" si="102"/>
        <v>Rui Varela (Tires)</v>
      </c>
      <c r="K197" s="58" t="str">
        <f t="shared" si="103"/>
        <v xml:space="preserve"> </v>
      </c>
      <c r="L197" s="14" t="str">
        <f>VLOOKUP($AT9,$AT$3:$AV$15,3,0)</f>
        <v>José Santos (CFB)</v>
      </c>
      <c r="M197" s="58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</row>
    <row r="198" spans="1:48" ht="15.75" customHeight="1" x14ac:dyDescent="0.35">
      <c r="A198" s="8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8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</row>
    <row r="199" spans="1:48" ht="15.75" customHeight="1" x14ac:dyDescent="0.35">
      <c r="A199" s="8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8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</row>
    <row r="200" spans="1:48" ht="15.75" customHeight="1" x14ac:dyDescent="0.35">
      <c r="A200" s="8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8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</row>
    <row r="201" spans="1:48" ht="15.75" customHeight="1" x14ac:dyDescent="0.35">
      <c r="A201" s="8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8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</row>
    <row r="202" spans="1:48" ht="15.75" customHeight="1" x14ac:dyDescent="0.35">
      <c r="A202" s="8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8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</row>
    <row r="203" spans="1:48" ht="15.75" customHeight="1" x14ac:dyDescent="0.35">
      <c r="A203" s="8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8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</row>
    <row r="204" spans="1:48" ht="15.75" customHeight="1" x14ac:dyDescent="0.35">
      <c r="A204" s="8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8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</row>
    <row r="205" spans="1:48" ht="15.75" customHeight="1" x14ac:dyDescent="0.35">
      <c r="A205" s="8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8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</row>
    <row r="206" spans="1:48" ht="15.75" customHeight="1" x14ac:dyDescent="0.35">
      <c r="A206" s="8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8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</row>
    <row r="207" spans="1:48" ht="15.75" customHeight="1" x14ac:dyDescent="0.35">
      <c r="A207" s="8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8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</row>
    <row r="208" spans="1:48" ht="15.75" customHeight="1" x14ac:dyDescent="0.35">
      <c r="A208" s="8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8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</row>
    <row r="209" spans="1:48" ht="15.75" customHeight="1" x14ac:dyDescent="0.35">
      <c r="A209" s="8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8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</row>
    <row r="210" spans="1:48" ht="15.75" customHeight="1" x14ac:dyDescent="0.35">
      <c r="A210" s="8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8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</row>
    <row r="211" spans="1:48" ht="15.75" customHeight="1" x14ac:dyDescent="0.35">
      <c r="A211" s="8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8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</row>
    <row r="212" spans="1:48" ht="15.75" customHeight="1" x14ac:dyDescent="0.35">
      <c r="A212" s="8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8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</row>
    <row r="213" spans="1:48" ht="15.75" customHeight="1" x14ac:dyDescent="0.35">
      <c r="A213" s="8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8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</row>
    <row r="214" spans="1:48" ht="15.75" customHeight="1" x14ac:dyDescent="0.35">
      <c r="A214" s="8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8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</row>
    <row r="215" spans="1:48" ht="15.75" customHeight="1" x14ac:dyDescent="0.35">
      <c r="A215" s="8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8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</row>
    <row r="216" spans="1:48" ht="15.75" customHeight="1" x14ac:dyDescent="0.35">
      <c r="A216" s="8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8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</row>
    <row r="217" spans="1:48" ht="15.75" customHeight="1" x14ac:dyDescent="0.35">
      <c r="A217" s="8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8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</row>
    <row r="218" spans="1:48" ht="15.75" customHeight="1" x14ac:dyDescent="0.35">
      <c r="A218" s="8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8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</row>
    <row r="219" spans="1:48" ht="15.75" customHeight="1" x14ac:dyDescent="0.35">
      <c r="A219" s="8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8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</row>
    <row r="220" spans="1:48" ht="15.75" customHeight="1" x14ac:dyDescent="0.35">
      <c r="A220" s="8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8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</row>
    <row r="221" spans="1:48" ht="15.75" customHeight="1" x14ac:dyDescent="0.35">
      <c r="A221" s="8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8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</row>
    <row r="222" spans="1:48" ht="15.75" customHeight="1" x14ac:dyDescent="0.35">
      <c r="A222" s="8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8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</row>
    <row r="223" spans="1:48" ht="15.75" customHeight="1" x14ac:dyDescent="0.35">
      <c r="A223" s="8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8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</row>
    <row r="224" spans="1:48" ht="15.75" customHeight="1" x14ac:dyDescent="0.35">
      <c r="A224" s="8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8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</row>
    <row r="225" spans="1:48" ht="15.75" customHeight="1" x14ac:dyDescent="0.35">
      <c r="A225" s="8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8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</row>
    <row r="226" spans="1:48" ht="15.75" customHeight="1" x14ac:dyDescent="0.35">
      <c r="A226" s="8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8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</row>
    <row r="227" spans="1:48" ht="15.75" customHeight="1" x14ac:dyDescent="0.35">
      <c r="A227" s="8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8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</row>
    <row r="228" spans="1:48" ht="15.75" customHeight="1" x14ac:dyDescent="0.35">
      <c r="A228" s="8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8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</row>
    <row r="229" spans="1:48" ht="15.75" customHeight="1" x14ac:dyDescent="0.35">
      <c r="A229" s="8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8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</row>
    <row r="230" spans="1:48" ht="15.75" customHeight="1" x14ac:dyDescent="0.35">
      <c r="A230" s="8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8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</row>
    <row r="231" spans="1:48" ht="15.75" customHeight="1" x14ac:dyDescent="0.35">
      <c r="A231" s="8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8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</row>
    <row r="232" spans="1:48" ht="15.75" customHeight="1" x14ac:dyDescent="0.35">
      <c r="A232" s="8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8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</row>
    <row r="233" spans="1:48" ht="15.75" customHeight="1" x14ac:dyDescent="0.35">
      <c r="A233" s="8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8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</row>
    <row r="234" spans="1:48" ht="15.75" customHeight="1" x14ac:dyDescent="0.35">
      <c r="A234" s="8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8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</row>
    <row r="235" spans="1:48" ht="15.75" customHeight="1" x14ac:dyDescent="0.35">
      <c r="A235" s="8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8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</row>
    <row r="236" spans="1:48" ht="15.75" customHeight="1" x14ac:dyDescent="0.35">
      <c r="A236" s="8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8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</row>
    <row r="237" spans="1:48" ht="15.75" customHeight="1" x14ac:dyDescent="0.35">
      <c r="A237" s="8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8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</row>
    <row r="238" spans="1:48" ht="15.75" customHeight="1" x14ac:dyDescent="0.35">
      <c r="A238" s="8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8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</row>
    <row r="239" spans="1:48" ht="15.75" customHeight="1" x14ac:dyDescent="0.35">
      <c r="A239" s="8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8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</row>
    <row r="240" spans="1:48" ht="15.75" customHeight="1" x14ac:dyDescent="0.35">
      <c r="A240" s="8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8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</row>
    <row r="241" spans="1:48" ht="15.75" customHeight="1" x14ac:dyDescent="0.35">
      <c r="A241" s="8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8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</row>
    <row r="242" spans="1:48" ht="15.75" customHeight="1" x14ac:dyDescent="0.35">
      <c r="A242" s="8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8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</row>
    <row r="243" spans="1:48" ht="15.75" customHeight="1" x14ac:dyDescent="0.35">
      <c r="A243" s="8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8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</row>
    <row r="244" spans="1:48" ht="15.75" customHeight="1" x14ac:dyDescent="0.35">
      <c r="A244" s="8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8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</row>
    <row r="245" spans="1:48" ht="15.75" customHeight="1" x14ac:dyDescent="0.35">
      <c r="A245" s="8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8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</row>
    <row r="246" spans="1:48" ht="15.75" customHeight="1" x14ac:dyDescent="0.35">
      <c r="A246" s="8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8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</row>
    <row r="247" spans="1:48" ht="15.75" customHeight="1" x14ac:dyDescent="0.35">
      <c r="A247" s="8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8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</row>
    <row r="248" spans="1:48" ht="15.75" customHeight="1" x14ac:dyDescent="0.35">
      <c r="A248" s="8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8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</row>
    <row r="249" spans="1:48" ht="15.75" customHeight="1" x14ac:dyDescent="0.35">
      <c r="A249" s="8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8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</row>
    <row r="250" spans="1:48" ht="15.75" customHeight="1" x14ac:dyDescent="0.35">
      <c r="A250" s="8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8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</row>
    <row r="251" spans="1:48" ht="15.75" customHeight="1" x14ac:dyDescent="0.35">
      <c r="A251" s="8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8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</row>
    <row r="252" spans="1:48" ht="15.75" customHeight="1" x14ac:dyDescent="0.35">
      <c r="A252" s="8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8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</row>
    <row r="253" spans="1:48" ht="15.75" customHeight="1" x14ac:dyDescent="0.35">
      <c r="A253" s="8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8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</row>
    <row r="254" spans="1:48" ht="15.75" customHeight="1" x14ac:dyDescent="0.35">
      <c r="A254" s="8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8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</row>
    <row r="255" spans="1:48" ht="15.75" customHeight="1" x14ac:dyDescent="0.35">
      <c r="A255" s="8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8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</row>
    <row r="256" spans="1:48" ht="15.75" customHeight="1" x14ac:dyDescent="0.35">
      <c r="A256" s="8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8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</row>
    <row r="257" spans="1:48" ht="15.75" customHeight="1" x14ac:dyDescent="0.35">
      <c r="A257" s="8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8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</row>
    <row r="258" spans="1:48" ht="15.75" customHeight="1" x14ac:dyDescent="0.35">
      <c r="A258" s="8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8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</row>
    <row r="259" spans="1:48" ht="15.75" customHeight="1" x14ac:dyDescent="0.35">
      <c r="A259" s="8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8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</row>
    <row r="260" spans="1:48" ht="15.75" customHeight="1" x14ac:dyDescent="0.35">
      <c r="A260" s="8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8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</row>
    <row r="261" spans="1:48" ht="15.75" customHeight="1" x14ac:dyDescent="0.35">
      <c r="A261" s="8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8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</row>
    <row r="262" spans="1:48" ht="15.75" customHeight="1" x14ac:dyDescent="0.35">
      <c r="A262" s="8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8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</row>
    <row r="263" spans="1:48" ht="15.75" customHeight="1" x14ac:dyDescent="0.35">
      <c r="A263" s="8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8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</row>
    <row r="264" spans="1:48" ht="15.75" customHeight="1" x14ac:dyDescent="0.35">
      <c r="A264" s="8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8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</row>
    <row r="265" spans="1:48" ht="15.75" customHeight="1" x14ac:dyDescent="0.35">
      <c r="A265" s="8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8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</row>
    <row r="266" spans="1:48" ht="15.75" customHeight="1" x14ac:dyDescent="0.35">
      <c r="A266" s="8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8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</row>
    <row r="267" spans="1:48" ht="15.75" customHeight="1" x14ac:dyDescent="0.35">
      <c r="A267" s="8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8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</row>
    <row r="268" spans="1:48" ht="15.75" customHeight="1" x14ac:dyDescent="0.35">
      <c r="A268" s="8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8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</row>
    <row r="269" spans="1:48" ht="15.75" customHeight="1" x14ac:dyDescent="0.35">
      <c r="A269" s="8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8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</row>
    <row r="270" spans="1:48" ht="15.75" customHeight="1" x14ac:dyDescent="0.35">
      <c r="A270" s="8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8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</row>
    <row r="271" spans="1:48" ht="15.75" customHeight="1" x14ac:dyDescent="0.35">
      <c r="A271" s="8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8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</row>
    <row r="272" spans="1:48" ht="15.75" customHeight="1" x14ac:dyDescent="0.35">
      <c r="A272" s="8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8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</row>
    <row r="273" spans="1:48" ht="15.75" customHeight="1" x14ac:dyDescent="0.35">
      <c r="A273" s="8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8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</row>
    <row r="274" spans="1:48" ht="15.75" customHeight="1" x14ac:dyDescent="0.35">
      <c r="A274" s="8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8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</row>
    <row r="275" spans="1:48" ht="15.75" customHeight="1" x14ac:dyDescent="0.35">
      <c r="A275" s="8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8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</row>
    <row r="276" spans="1:48" ht="15.75" customHeight="1" x14ac:dyDescent="0.35">
      <c r="A276" s="8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8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</row>
    <row r="277" spans="1:48" ht="15.75" customHeight="1" x14ac:dyDescent="0.35">
      <c r="A277" s="8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8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</row>
    <row r="278" spans="1:48" ht="15.75" customHeight="1" x14ac:dyDescent="0.35">
      <c r="A278" s="8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8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</row>
    <row r="279" spans="1:48" ht="15.75" customHeight="1" x14ac:dyDescent="0.35">
      <c r="A279" s="8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8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</row>
    <row r="280" spans="1:48" ht="15.75" customHeight="1" x14ac:dyDescent="0.35">
      <c r="A280" s="8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8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</row>
    <row r="281" spans="1:48" ht="15.75" customHeight="1" x14ac:dyDescent="0.35">
      <c r="A281" s="8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8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</row>
    <row r="282" spans="1:48" ht="15.75" customHeight="1" x14ac:dyDescent="0.35">
      <c r="A282" s="8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8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</row>
    <row r="283" spans="1:48" ht="15.75" customHeight="1" x14ac:dyDescent="0.35">
      <c r="A283" s="8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8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</row>
    <row r="284" spans="1:48" ht="15.75" customHeight="1" x14ac:dyDescent="0.35">
      <c r="A284" s="8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8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</row>
    <row r="285" spans="1:48" ht="15.75" customHeight="1" x14ac:dyDescent="0.35">
      <c r="A285" s="8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8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</row>
    <row r="286" spans="1:48" ht="15.75" customHeight="1" x14ac:dyDescent="0.35">
      <c r="A286" s="8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8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</row>
    <row r="287" spans="1:48" ht="15.75" customHeight="1" x14ac:dyDescent="0.35">
      <c r="A287" s="8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8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</row>
    <row r="288" spans="1:48" ht="15.75" customHeight="1" x14ac:dyDescent="0.35">
      <c r="A288" s="8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8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</row>
    <row r="289" spans="1:48" ht="15.75" customHeight="1" x14ac:dyDescent="0.35">
      <c r="A289" s="8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8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</row>
    <row r="290" spans="1:48" ht="15.75" customHeight="1" x14ac:dyDescent="0.35">
      <c r="A290" s="8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8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</row>
    <row r="291" spans="1:48" ht="15.75" customHeight="1" x14ac:dyDescent="0.35">
      <c r="A291" s="8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8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</row>
    <row r="292" spans="1:48" ht="15.75" customHeight="1" x14ac:dyDescent="0.35">
      <c r="A292" s="8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8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</row>
    <row r="293" spans="1:48" ht="15.75" customHeight="1" x14ac:dyDescent="0.35">
      <c r="A293" s="8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8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</row>
    <row r="294" spans="1:48" ht="15.75" customHeight="1" x14ac:dyDescent="0.35">
      <c r="A294" s="8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8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</row>
    <row r="295" spans="1:48" ht="15.75" customHeight="1" x14ac:dyDescent="0.35">
      <c r="A295" s="8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8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</row>
    <row r="296" spans="1:48" ht="15.75" customHeight="1" x14ac:dyDescent="0.35">
      <c r="A296" s="8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8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</row>
    <row r="297" spans="1:48" ht="15.75" customHeight="1" x14ac:dyDescent="0.35">
      <c r="A297" s="8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8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</row>
    <row r="298" spans="1:48" ht="15.75" customHeight="1" x14ac:dyDescent="0.35">
      <c r="A298" s="8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8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</row>
    <row r="299" spans="1:48" ht="15.75" customHeight="1" x14ac:dyDescent="0.35">
      <c r="A299" s="8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8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</row>
    <row r="300" spans="1:48" ht="15.75" customHeight="1" x14ac:dyDescent="0.35">
      <c r="A300" s="8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8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</row>
    <row r="301" spans="1:48" ht="15.75" customHeight="1" x14ac:dyDescent="0.35">
      <c r="A301" s="8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8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</row>
    <row r="302" spans="1:48" ht="15.75" customHeight="1" x14ac:dyDescent="0.35">
      <c r="A302" s="8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8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</row>
    <row r="303" spans="1:48" ht="15.75" customHeight="1" x14ac:dyDescent="0.35">
      <c r="A303" s="8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8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</row>
    <row r="304" spans="1:48" ht="15.75" customHeight="1" x14ac:dyDescent="0.35">
      <c r="A304" s="8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8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</row>
    <row r="305" spans="1:48" ht="15.75" customHeight="1" x14ac:dyDescent="0.35">
      <c r="A305" s="8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8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</row>
    <row r="306" spans="1:48" ht="15.75" customHeight="1" x14ac:dyDescent="0.35">
      <c r="A306" s="8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8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</row>
    <row r="307" spans="1:48" ht="15.75" customHeight="1" x14ac:dyDescent="0.35">
      <c r="A307" s="8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8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</row>
    <row r="308" spans="1:48" ht="15.75" customHeight="1" x14ac:dyDescent="0.35">
      <c r="A308" s="8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8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</row>
    <row r="309" spans="1:48" ht="15.75" customHeight="1" x14ac:dyDescent="0.35">
      <c r="A309" s="8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8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</row>
    <row r="310" spans="1:48" ht="15.75" customHeight="1" x14ac:dyDescent="0.35">
      <c r="A310" s="8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8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</row>
    <row r="311" spans="1:48" ht="15.75" customHeight="1" x14ac:dyDescent="0.35">
      <c r="A311" s="8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8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</row>
    <row r="312" spans="1:48" ht="15.75" customHeight="1" x14ac:dyDescent="0.35">
      <c r="A312" s="8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8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</row>
    <row r="313" spans="1:48" ht="15.75" customHeight="1" x14ac:dyDescent="0.35">
      <c r="A313" s="8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8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</row>
    <row r="314" spans="1:48" ht="15.75" customHeight="1" x14ac:dyDescent="0.35">
      <c r="A314" s="8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8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</row>
    <row r="315" spans="1:48" ht="15.75" customHeight="1" x14ac:dyDescent="0.35">
      <c r="A315" s="8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8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</row>
    <row r="316" spans="1:48" ht="15.75" customHeight="1" x14ac:dyDescent="0.35">
      <c r="A316" s="8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8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</row>
    <row r="317" spans="1:48" ht="15.75" customHeight="1" x14ac:dyDescent="0.35">
      <c r="A317" s="8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8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</row>
    <row r="318" spans="1:48" ht="15.75" customHeight="1" x14ac:dyDescent="0.35">
      <c r="A318" s="8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8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</row>
    <row r="319" spans="1:48" ht="15.75" customHeight="1" x14ac:dyDescent="0.35">
      <c r="A319" s="8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8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</row>
    <row r="320" spans="1:48" ht="15.75" customHeight="1" x14ac:dyDescent="0.35">
      <c r="A320" s="8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8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</row>
    <row r="321" spans="1:48" ht="15.75" customHeight="1" x14ac:dyDescent="0.35">
      <c r="A321" s="8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8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</row>
    <row r="322" spans="1:48" ht="15.75" customHeight="1" x14ac:dyDescent="0.35">
      <c r="A322" s="8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8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</row>
    <row r="323" spans="1:48" ht="15.75" customHeight="1" x14ac:dyDescent="0.35">
      <c r="A323" s="8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8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</row>
    <row r="324" spans="1:48" ht="15.75" customHeight="1" x14ac:dyDescent="0.35">
      <c r="A324" s="8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8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</row>
    <row r="325" spans="1:48" ht="15.75" customHeight="1" x14ac:dyDescent="0.35">
      <c r="A325" s="8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8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</row>
    <row r="326" spans="1:48" ht="15.75" customHeight="1" x14ac:dyDescent="0.35">
      <c r="A326" s="8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8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</row>
    <row r="327" spans="1:48" ht="15.75" customHeight="1" x14ac:dyDescent="0.35">
      <c r="A327" s="8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8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</row>
    <row r="328" spans="1:48" ht="15.75" customHeight="1" x14ac:dyDescent="0.35">
      <c r="A328" s="8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8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</row>
    <row r="329" spans="1:48" ht="15.75" customHeight="1" x14ac:dyDescent="0.35">
      <c r="A329" s="8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8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</row>
    <row r="330" spans="1:48" ht="15.75" customHeight="1" x14ac:dyDescent="0.35">
      <c r="A330" s="8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8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</row>
    <row r="331" spans="1:48" ht="15.75" customHeight="1" x14ac:dyDescent="0.35">
      <c r="A331" s="8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8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</row>
    <row r="332" spans="1:48" ht="15.75" customHeight="1" x14ac:dyDescent="0.35">
      <c r="A332" s="8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8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</row>
    <row r="333" spans="1:48" ht="15.75" customHeight="1" x14ac:dyDescent="0.35">
      <c r="A333" s="8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8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</row>
    <row r="334" spans="1:48" ht="15.75" customHeight="1" x14ac:dyDescent="0.35">
      <c r="A334" s="8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8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</row>
    <row r="335" spans="1:48" ht="15.75" customHeight="1" x14ac:dyDescent="0.35">
      <c r="A335" s="8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8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</row>
    <row r="336" spans="1:48" ht="15.75" customHeight="1" x14ac:dyDescent="0.35">
      <c r="A336" s="8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8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</row>
    <row r="337" spans="1:48" ht="15.75" customHeight="1" x14ac:dyDescent="0.35">
      <c r="A337" s="8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8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</row>
    <row r="338" spans="1:48" ht="15.75" customHeight="1" x14ac:dyDescent="0.35">
      <c r="A338" s="8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8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</row>
    <row r="339" spans="1:48" ht="15.75" customHeight="1" x14ac:dyDescent="0.35">
      <c r="A339" s="8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8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</row>
    <row r="340" spans="1:48" ht="15.75" customHeight="1" x14ac:dyDescent="0.35">
      <c r="A340" s="8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8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</row>
    <row r="341" spans="1:48" ht="15.75" customHeight="1" x14ac:dyDescent="0.35">
      <c r="A341" s="8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8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</row>
    <row r="342" spans="1:48" ht="15.75" customHeight="1" x14ac:dyDescent="0.35">
      <c r="A342" s="8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8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</row>
    <row r="343" spans="1:48" ht="15.75" customHeight="1" x14ac:dyDescent="0.35">
      <c r="A343" s="8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8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</row>
    <row r="344" spans="1:48" ht="15.75" customHeight="1" x14ac:dyDescent="0.35">
      <c r="A344" s="8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8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</row>
    <row r="345" spans="1:48" ht="15.75" customHeight="1" x14ac:dyDescent="0.35">
      <c r="A345" s="8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8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</row>
    <row r="346" spans="1:48" ht="15.75" customHeight="1" x14ac:dyDescent="0.35">
      <c r="A346" s="8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8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</row>
    <row r="347" spans="1:48" ht="15.75" customHeight="1" x14ac:dyDescent="0.35">
      <c r="A347" s="8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8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</row>
    <row r="348" spans="1:48" ht="15.75" customHeight="1" x14ac:dyDescent="0.35">
      <c r="A348" s="8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8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</row>
    <row r="349" spans="1:48" ht="15.75" customHeight="1" x14ac:dyDescent="0.35">
      <c r="A349" s="8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8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</row>
    <row r="350" spans="1:48" ht="15.75" customHeight="1" x14ac:dyDescent="0.35">
      <c r="A350" s="8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8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</row>
    <row r="351" spans="1:48" ht="15.75" customHeight="1" x14ac:dyDescent="0.35">
      <c r="A351" s="8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8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</row>
    <row r="352" spans="1:48" ht="15.75" customHeight="1" x14ac:dyDescent="0.35">
      <c r="A352" s="8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8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</row>
    <row r="353" spans="1:48" ht="15.75" customHeight="1" x14ac:dyDescent="0.35">
      <c r="A353" s="8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8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</row>
    <row r="354" spans="1:48" ht="15.75" customHeight="1" x14ac:dyDescent="0.35">
      <c r="A354" s="8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8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</row>
    <row r="355" spans="1:48" ht="15.75" customHeight="1" x14ac:dyDescent="0.35">
      <c r="A355" s="8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8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</row>
    <row r="356" spans="1:48" ht="15.75" customHeight="1" x14ac:dyDescent="0.35">
      <c r="A356" s="8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8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</row>
    <row r="357" spans="1:48" ht="15.75" customHeight="1" x14ac:dyDescent="0.35">
      <c r="A357" s="8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8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</row>
    <row r="358" spans="1:48" ht="15.75" customHeight="1" x14ac:dyDescent="0.35">
      <c r="A358" s="8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8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</row>
    <row r="359" spans="1:48" ht="15.75" customHeight="1" x14ac:dyDescent="0.35">
      <c r="A359" s="8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8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</row>
    <row r="360" spans="1:48" ht="15.75" customHeight="1" x14ac:dyDescent="0.35">
      <c r="A360" s="8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8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</row>
    <row r="361" spans="1:48" ht="15.75" customHeight="1" x14ac:dyDescent="0.35">
      <c r="A361" s="8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8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</row>
    <row r="362" spans="1:48" ht="15.75" customHeight="1" x14ac:dyDescent="0.35">
      <c r="A362" s="8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8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</row>
    <row r="363" spans="1:48" ht="15.75" customHeight="1" x14ac:dyDescent="0.35">
      <c r="A363" s="8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8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</row>
    <row r="364" spans="1:48" ht="15.75" customHeight="1" x14ac:dyDescent="0.35">
      <c r="A364" s="8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8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</row>
    <row r="365" spans="1:48" ht="15.75" customHeight="1" x14ac:dyDescent="0.35">
      <c r="A365" s="8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8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</row>
    <row r="366" spans="1:48" ht="15.75" customHeight="1" x14ac:dyDescent="0.35">
      <c r="A366" s="8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8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</row>
    <row r="367" spans="1:48" ht="15.75" customHeight="1" x14ac:dyDescent="0.35">
      <c r="A367" s="8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8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</row>
    <row r="368" spans="1:48" ht="15.75" customHeight="1" x14ac:dyDescent="0.35">
      <c r="A368" s="8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8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</row>
    <row r="369" spans="1:48" ht="15.75" customHeight="1" x14ac:dyDescent="0.35">
      <c r="A369" s="8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8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</row>
    <row r="370" spans="1:48" ht="15.75" customHeight="1" x14ac:dyDescent="0.35">
      <c r="A370" s="8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8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</row>
    <row r="371" spans="1:48" ht="15.75" customHeight="1" x14ac:dyDescent="0.35">
      <c r="A371" s="8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8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</row>
    <row r="372" spans="1:48" ht="15.75" customHeight="1" x14ac:dyDescent="0.35">
      <c r="A372" s="8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8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</row>
    <row r="373" spans="1:48" ht="15.75" customHeight="1" x14ac:dyDescent="0.35">
      <c r="A373" s="8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8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</row>
    <row r="374" spans="1:48" ht="15.75" customHeight="1" x14ac:dyDescent="0.35">
      <c r="A374" s="8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8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</row>
    <row r="375" spans="1:48" ht="15.75" customHeight="1" x14ac:dyDescent="0.35">
      <c r="A375" s="8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8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</row>
    <row r="376" spans="1:48" ht="15.75" customHeight="1" x14ac:dyDescent="0.35">
      <c r="A376" s="8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8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</row>
    <row r="377" spans="1:48" ht="15.75" customHeight="1" x14ac:dyDescent="0.35">
      <c r="A377" s="8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8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</row>
    <row r="378" spans="1:48" ht="15.75" customHeight="1" x14ac:dyDescent="0.35">
      <c r="A378" s="8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8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</row>
    <row r="379" spans="1:48" ht="15.75" customHeight="1" x14ac:dyDescent="0.35">
      <c r="A379" s="8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8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</row>
    <row r="380" spans="1:48" ht="15.75" customHeight="1" x14ac:dyDescent="0.35">
      <c r="A380" s="8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8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</row>
    <row r="381" spans="1:48" ht="15.75" customHeight="1" x14ac:dyDescent="0.35">
      <c r="A381" s="8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8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</row>
    <row r="382" spans="1:48" ht="15.75" customHeight="1" x14ac:dyDescent="0.35">
      <c r="A382" s="8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8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</row>
    <row r="383" spans="1:48" ht="15.75" customHeight="1" x14ac:dyDescent="0.35">
      <c r="A383" s="8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8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</row>
    <row r="384" spans="1:48" ht="15.75" customHeight="1" x14ac:dyDescent="0.35">
      <c r="A384" s="8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8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</row>
    <row r="385" spans="1:48" ht="15.75" customHeight="1" x14ac:dyDescent="0.35">
      <c r="A385" s="8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8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</row>
    <row r="386" spans="1:48" ht="15.75" customHeight="1" x14ac:dyDescent="0.35">
      <c r="A386" s="8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8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</row>
    <row r="387" spans="1:48" ht="15.75" customHeight="1" x14ac:dyDescent="0.35">
      <c r="A387" s="8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8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</row>
    <row r="388" spans="1:48" ht="15.75" customHeight="1" x14ac:dyDescent="0.35">
      <c r="A388" s="8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8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</row>
    <row r="389" spans="1:48" ht="15.75" customHeight="1" x14ac:dyDescent="0.35">
      <c r="A389" s="8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8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</row>
    <row r="390" spans="1:48" ht="15.75" customHeight="1" x14ac:dyDescent="0.35">
      <c r="A390" s="8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8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</row>
    <row r="391" spans="1:48" ht="15.75" customHeight="1" x14ac:dyDescent="0.35">
      <c r="A391" s="8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8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</row>
    <row r="392" spans="1:48" ht="15.75" customHeight="1" x14ac:dyDescent="0.35">
      <c r="A392" s="8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8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</row>
    <row r="393" spans="1:48" ht="15.75" customHeight="1" x14ac:dyDescent="0.35">
      <c r="A393" s="8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8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</row>
    <row r="394" spans="1:48" ht="15.75" customHeight="1" x14ac:dyDescent="0.35">
      <c r="A394" s="8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8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</row>
    <row r="395" spans="1:48" ht="15.75" customHeight="1" x14ac:dyDescent="0.35">
      <c r="A395" s="8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8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</row>
    <row r="396" spans="1:48" ht="15.75" customHeight="1" x14ac:dyDescent="0.35">
      <c r="A396" s="8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8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</row>
    <row r="397" spans="1:48" ht="15.75" customHeight="1" x14ac:dyDescent="0.35">
      <c r="A397" s="8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8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</row>
    <row r="398" spans="1:48" ht="15.75" customHeight="1" x14ac:dyDescent="0.35">
      <c r="A398" s="8"/>
      <c r="M398" s="8"/>
    </row>
    <row r="399" spans="1:48" ht="15.75" customHeight="1" x14ac:dyDescent="0.35">
      <c r="A399" s="8"/>
      <c r="M399" s="8"/>
    </row>
    <row r="400" spans="1:48" ht="15.75" customHeight="1" x14ac:dyDescent="0.35">
      <c r="A400" s="8"/>
      <c r="M400" s="8"/>
    </row>
    <row r="401" spans="1:13" ht="15.75" customHeight="1" x14ac:dyDescent="0.35">
      <c r="A401" s="8"/>
      <c r="M401" s="8"/>
    </row>
    <row r="402" spans="1:13" ht="15.75" customHeight="1" x14ac:dyDescent="0.35">
      <c r="A402" s="8"/>
      <c r="M402" s="8"/>
    </row>
    <row r="403" spans="1:13" ht="15.75" customHeight="1" x14ac:dyDescent="0.35">
      <c r="A403" s="8"/>
      <c r="M403" s="8"/>
    </row>
    <row r="404" spans="1:13" ht="15.75" customHeight="1" x14ac:dyDescent="0.35">
      <c r="A404" s="8"/>
      <c r="M404" s="8"/>
    </row>
    <row r="405" spans="1:13" ht="15.75" customHeight="1" x14ac:dyDescent="0.35">
      <c r="A405" s="8"/>
      <c r="M405" s="8"/>
    </row>
    <row r="406" spans="1:13" ht="15.75" customHeight="1" x14ac:dyDescent="0.35">
      <c r="A406" s="8"/>
      <c r="M406" s="8"/>
    </row>
    <row r="407" spans="1:13" ht="15.75" customHeight="1" x14ac:dyDescent="0.35">
      <c r="A407" s="8"/>
      <c r="M407" s="8"/>
    </row>
    <row r="408" spans="1:13" ht="15.75" customHeight="1" x14ac:dyDescent="0.35">
      <c r="A408" s="8"/>
      <c r="M408" s="8"/>
    </row>
    <row r="409" spans="1:13" ht="15.75" customHeight="1" x14ac:dyDescent="0.35">
      <c r="A409" s="8"/>
      <c r="M409" s="8"/>
    </row>
    <row r="410" spans="1:13" ht="15.75" customHeight="1" x14ac:dyDescent="0.35">
      <c r="A410" s="8"/>
      <c r="M410" s="8"/>
    </row>
    <row r="411" spans="1:13" ht="15.75" customHeight="1" x14ac:dyDescent="0.35">
      <c r="A411" s="8"/>
      <c r="M411" s="8"/>
    </row>
    <row r="412" spans="1:13" ht="15.75" customHeight="1" x14ac:dyDescent="0.35">
      <c r="A412" s="8"/>
      <c r="M412" s="8"/>
    </row>
    <row r="413" spans="1:13" ht="15.75" customHeight="1" x14ac:dyDescent="0.35">
      <c r="A413" s="8"/>
      <c r="M413" s="8"/>
    </row>
    <row r="414" spans="1:13" ht="15.75" customHeight="1" x14ac:dyDescent="0.35">
      <c r="A414" s="8"/>
      <c r="M414" s="8"/>
    </row>
    <row r="415" spans="1:13" ht="15.75" customHeight="1" x14ac:dyDescent="0.35">
      <c r="A415" s="8"/>
      <c r="M415" s="8"/>
    </row>
    <row r="416" spans="1:13" ht="15.75" customHeight="1" x14ac:dyDescent="0.35">
      <c r="A416" s="8"/>
      <c r="M416" s="8"/>
    </row>
    <row r="417" spans="1:13" ht="15.75" customHeight="1" x14ac:dyDescent="0.35">
      <c r="A417" s="8"/>
      <c r="M417" s="8"/>
    </row>
    <row r="418" spans="1:13" ht="15.75" customHeight="1" x14ac:dyDescent="0.35">
      <c r="A418" s="8"/>
      <c r="M418" s="8"/>
    </row>
    <row r="419" spans="1:13" ht="15.75" customHeight="1" x14ac:dyDescent="0.35">
      <c r="A419" s="8"/>
      <c r="M419" s="8"/>
    </row>
    <row r="420" spans="1:13" ht="15.75" customHeight="1" x14ac:dyDescent="0.35">
      <c r="A420" s="8"/>
      <c r="M420" s="8"/>
    </row>
    <row r="421" spans="1:13" ht="15.75" customHeight="1" x14ac:dyDescent="0.35">
      <c r="A421" s="8"/>
      <c r="M421" s="8"/>
    </row>
    <row r="422" spans="1:13" ht="15.75" customHeight="1" x14ac:dyDescent="0.35">
      <c r="A422" s="8"/>
      <c r="M422" s="8"/>
    </row>
    <row r="423" spans="1:13" ht="15.75" customHeight="1" x14ac:dyDescent="0.35">
      <c r="A423" s="8"/>
      <c r="M423" s="8"/>
    </row>
    <row r="424" spans="1:13" ht="15.75" customHeight="1" x14ac:dyDescent="0.35">
      <c r="A424" s="8"/>
      <c r="M424" s="8"/>
    </row>
    <row r="425" spans="1:13" ht="15.75" customHeight="1" x14ac:dyDescent="0.35">
      <c r="A425" s="8"/>
      <c r="M425" s="8"/>
    </row>
    <row r="426" spans="1:13" ht="15.75" customHeight="1" x14ac:dyDescent="0.35">
      <c r="A426" s="8"/>
      <c r="M426" s="8"/>
    </row>
    <row r="427" spans="1:13" ht="15.75" customHeight="1" x14ac:dyDescent="0.35">
      <c r="A427" s="8"/>
      <c r="M427" s="8"/>
    </row>
    <row r="428" spans="1:13" ht="15.75" customHeight="1" x14ac:dyDescent="0.35">
      <c r="A428" s="8"/>
      <c r="M428" s="8"/>
    </row>
    <row r="429" spans="1:13" ht="15.75" customHeight="1" x14ac:dyDescent="0.35">
      <c r="A429" s="8"/>
      <c r="M429" s="8"/>
    </row>
    <row r="430" spans="1:13" ht="15.75" customHeight="1" x14ac:dyDescent="0.35">
      <c r="A430" s="8"/>
      <c r="M430" s="8"/>
    </row>
    <row r="431" spans="1:13" ht="15.75" customHeight="1" x14ac:dyDescent="0.35">
      <c r="A431" s="8"/>
      <c r="M431" s="8"/>
    </row>
    <row r="432" spans="1:13" ht="15.75" customHeight="1" x14ac:dyDescent="0.35">
      <c r="A432" s="8"/>
      <c r="M432" s="8"/>
    </row>
    <row r="433" spans="1:13" ht="15.75" customHeight="1" x14ac:dyDescent="0.35">
      <c r="A433" s="8"/>
      <c r="M433" s="8"/>
    </row>
    <row r="434" spans="1:13" ht="15.75" customHeight="1" x14ac:dyDescent="0.35">
      <c r="A434" s="8"/>
      <c r="M434" s="8"/>
    </row>
    <row r="435" spans="1:13" ht="15.75" customHeight="1" x14ac:dyDescent="0.35">
      <c r="A435" s="8"/>
      <c r="M435" s="8"/>
    </row>
    <row r="436" spans="1:13" ht="15.75" customHeight="1" x14ac:dyDescent="0.35">
      <c r="A436" s="8"/>
      <c r="M436" s="8"/>
    </row>
    <row r="437" spans="1:13" ht="15.75" customHeight="1" x14ac:dyDescent="0.35">
      <c r="A437" s="8"/>
      <c r="M437" s="8"/>
    </row>
    <row r="438" spans="1:13" ht="15.75" customHeight="1" x14ac:dyDescent="0.35">
      <c r="A438" s="8"/>
      <c r="M438" s="8"/>
    </row>
    <row r="439" spans="1:13" ht="15.75" customHeight="1" x14ac:dyDescent="0.35">
      <c r="A439" s="8"/>
      <c r="M439" s="8"/>
    </row>
    <row r="440" spans="1:13" ht="15.75" customHeight="1" x14ac:dyDescent="0.35">
      <c r="A440" s="8"/>
      <c r="M440" s="8"/>
    </row>
    <row r="441" spans="1:13" ht="15.75" customHeight="1" x14ac:dyDescent="0.35">
      <c r="A441" s="8"/>
      <c r="M441" s="8"/>
    </row>
    <row r="442" spans="1:13" ht="15.75" customHeight="1" x14ac:dyDescent="0.35">
      <c r="A442" s="8"/>
      <c r="M442" s="8"/>
    </row>
    <row r="443" spans="1:13" ht="15.75" customHeight="1" x14ac:dyDescent="0.35">
      <c r="A443" s="8"/>
      <c r="M443" s="8"/>
    </row>
    <row r="444" spans="1:13" ht="15.75" customHeight="1" x14ac:dyDescent="0.35">
      <c r="A444" s="8"/>
      <c r="M444" s="8"/>
    </row>
    <row r="445" spans="1:13" ht="15.75" customHeight="1" x14ac:dyDescent="0.35">
      <c r="A445" s="8"/>
      <c r="M445" s="8"/>
    </row>
    <row r="446" spans="1:13" ht="15.75" customHeight="1" x14ac:dyDescent="0.35">
      <c r="A446" s="8"/>
      <c r="M446" s="8"/>
    </row>
    <row r="447" spans="1:13" ht="15.75" customHeight="1" x14ac:dyDescent="0.35">
      <c r="A447" s="8"/>
      <c r="M447" s="8"/>
    </row>
    <row r="448" spans="1:13" ht="15.75" customHeight="1" x14ac:dyDescent="0.35">
      <c r="A448" s="8"/>
      <c r="M448" s="8"/>
    </row>
    <row r="449" spans="1:13" ht="15.75" customHeight="1" x14ac:dyDescent="0.35">
      <c r="A449" s="8"/>
      <c r="M449" s="8"/>
    </row>
    <row r="450" spans="1:13" ht="15.75" customHeight="1" x14ac:dyDescent="0.35">
      <c r="A450" s="8"/>
      <c r="M450" s="8"/>
    </row>
    <row r="451" spans="1:13" ht="15.75" customHeight="1" x14ac:dyDescent="0.35">
      <c r="A451" s="8"/>
      <c r="M451" s="8"/>
    </row>
    <row r="452" spans="1:13" ht="15.75" customHeight="1" x14ac:dyDescent="0.35">
      <c r="A452" s="8"/>
      <c r="M452" s="8"/>
    </row>
    <row r="453" spans="1:13" ht="15.75" customHeight="1" x14ac:dyDescent="0.35">
      <c r="A453" s="8"/>
      <c r="M453" s="8"/>
    </row>
    <row r="454" spans="1:13" ht="15.75" customHeight="1" x14ac:dyDescent="0.35">
      <c r="A454" s="8"/>
      <c r="M454" s="8"/>
    </row>
    <row r="455" spans="1:13" ht="15.75" customHeight="1" x14ac:dyDescent="0.35">
      <c r="A455" s="8"/>
      <c r="M455" s="8"/>
    </row>
    <row r="456" spans="1:13" ht="15.75" customHeight="1" x14ac:dyDescent="0.35">
      <c r="A456" s="8"/>
      <c r="M456" s="8"/>
    </row>
    <row r="457" spans="1:13" ht="15.75" customHeight="1" x14ac:dyDescent="0.35">
      <c r="A457" s="8"/>
      <c r="M457" s="8"/>
    </row>
    <row r="458" spans="1:13" ht="15.75" customHeight="1" x14ac:dyDescent="0.35">
      <c r="A458" s="8"/>
      <c r="M458" s="8"/>
    </row>
    <row r="459" spans="1:13" ht="15.75" customHeight="1" x14ac:dyDescent="0.35">
      <c r="A459" s="8"/>
      <c r="M459" s="8"/>
    </row>
    <row r="460" spans="1:13" ht="15.75" customHeight="1" x14ac:dyDescent="0.35">
      <c r="A460" s="8"/>
      <c r="M460" s="8"/>
    </row>
    <row r="461" spans="1:13" ht="15.75" customHeight="1" x14ac:dyDescent="0.35">
      <c r="A461" s="8"/>
      <c r="M461" s="8"/>
    </row>
    <row r="462" spans="1:13" ht="15.75" customHeight="1" x14ac:dyDescent="0.35">
      <c r="A462" s="8"/>
      <c r="M462" s="8"/>
    </row>
    <row r="463" spans="1:13" ht="15.75" customHeight="1" x14ac:dyDescent="0.35">
      <c r="A463" s="8"/>
      <c r="M463" s="8"/>
    </row>
    <row r="464" spans="1:13" ht="15.75" customHeight="1" x14ac:dyDescent="0.35">
      <c r="A464" s="8"/>
      <c r="M464" s="8"/>
    </row>
    <row r="465" spans="1:13" ht="15.75" customHeight="1" x14ac:dyDescent="0.35">
      <c r="A465" s="8"/>
      <c r="M465" s="8"/>
    </row>
    <row r="466" spans="1:13" ht="15.75" customHeight="1" x14ac:dyDescent="0.35">
      <c r="A466" s="8"/>
      <c r="M466" s="8"/>
    </row>
    <row r="467" spans="1:13" ht="15.75" customHeight="1" x14ac:dyDescent="0.35">
      <c r="A467" s="8"/>
      <c r="M467" s="8"/>
    </row>
    <row r="468" spans="1:13" ht="15.75" customHeight="1" x14ac:dyDescent="0.35">
      <c r="A468" s="8"/>
      <c r="M468" s="8"/>
    </row>
    <row r="469" spans="1:13" ht="15.75" customHeight="1" x14ac:dyDescent="0.35">
      <c r="A469" s="8"/>
      <c r="M469" s="8"/>
    </row>
    <row r="470" spans="1:13" ht="15.75" customHeight="1" x14ac:dyDescent="0.35">
      <c r="A470" s="8"/>
      <c r="M470" s="8"/>
    </row>
    <row r="471" spans="1:13" ht="15.75" customHeight="1" x14ac:dyDescent="0.35">
      <c r="A471" s="8"/>
      <c r="M471" s="8"/>
    </row>
    <row r="472" spans="1:13" ht="15.75" customHeight="1" x14ac:dyDescent="0.35">
      <c r="A472" s="8"/>
      <c r="M472" s="8"/>
    </row>
    <row r="473" spans="1:13" ht="15.75" customHeight="1" x14ac:dyDescent="0.35">
      <c r="A473" s="8"/>
      <c r="M473" s="8"/>
    </row>
    <row r="474" spans="1:13" ht="15.75" customHeight="1" x14ac:dyDescent="0.35">
      <c r="A474" s="8"/>
      <c r="M474" s="8"/>
    </row>
    <row r="475" spans="1:13" ht="15.75" customHeight="1" x14ac:dyDescent="0.35">
      <c r="A475" s="8"/>
      <c r="M475" s="8"/>
    </row>
    <row r="476" spans="1:13" ht="15.75" customHeight="1" x14ac:dyDescent="0.35">
      <c r="A476" s="8"/>
      <c r="M476" s="8"/>
    </row>
    <row r="477" spans="1:13" ht="15.75" customHeight="1" x14ac:dyDescent="0.35">
      <c r="A477" s="8"/>
      <c r="M477" s="8"/>
    </row>
    <row r="478" spans="1:13" ht="15.75" customHeight="1" x14ac:dyDescent="0.35">
      <c r="A478" s="8"/>
      <c r="M478" s="8"/>
    </row>
    <row r="479" spans="1:13" ht="15.75" customHeight="1" x14ac:dyDescent="0.35">
      <c r="A479" s="8"/>
      <c r="M479" s="8"/>
    </row>
    <row r="480" spans="1:13" ht="15.75" customHeight="1" x14ac:dyDescent="0.35">
      <c r="A480" s="8"/>
      <c r="M480" s="8"/>
    </row>
    <row r="481" spans="1:13" ht="15.75" customHeight="1" x14ac:dyDescent="0.35">
      <c r="A481" s="8"/>
      <c r="M481" s="8"/>
    </row>
    <row r="482" spans="1:13" ht="15.75" customHeight="1" x14ac:dyDescent="0.35">
      <c r="A482" s="8"/>
      <c r="M482" s="8"/>
    </row>
    <row r="483" spans="1:13" ht="15.75" customHeight="1" x14ac:dyDescent="0.35">
      <c r="A483" s="8"/>
      <c r="M483" s="8"/>
    </row>
    <row r="484" spans="1:13" ht="15.75" customHeight="1" x14ac:dyDescent="0.35">
      <c r="A484" s="8"/>
      <c r="M484" s="8"/>
    </row>
    <row r="485" spans="1:13" ht="15.75" customHeight="1" x14ac:dyDescent="0.35">
      <c r="A485" s="8"/>
      <c r="M485" s="8"/>
    </row>
    <row r="486" spans="1:13" ht="15.75" customHeight="1" x14ac:dyDescent="0.35">
      <c r="A486" s="8"/>
      <c r="M486" s="8"/>
    </row>
    <row r="487" spans="1:13" ht="15.75" customHeight="1" x14ac:dyDescent="0.35">
      <c r="A487" s="8"/>
      <c r="M487" s="8"/>
    </row>
    <row r="488" spans="1:13" ht="15.75" customHeight="1" x14ac:dyDescent="0.35">
      <c r="A488" s="8"/>
      <c r="M488" s="8"/>
    </row>
    <row r="489" spans="1:13" ht="15.75" customHeight="1" x14ac:dyDescent="0.35">
      <c r="A489" s="8"/>
      <c r="M489" s="8"/>
    </row>
    <row r="490" spans="1:13" ht="15.75" customHeight="1" x14ac:dyDescent="0.35">
      <c r="A490" s="8"/>
      <c r="M490" s="8"/>
    </row>
    <row r="491" spans="1:13" ht="15.75" customHeight="1" x14ac:dyDescent="0.35">
      <c r="A491" s="8"/>
      <c r="M491" s="8"/>
    </row>
    <row r="492" spans="1:13" ht="15.75" customHeight="1" x14ac:dyDescent="0.35">
      <c r="A492" s="8"/>
      <c r="M492" s="8"/>
    </row>
    <row r="493" spans="1:13" ht="15.75" customHeight="1" x14ac:dyDescent="0.35">
      <c r="A493" s="8"/>
      <c r="M493" s="8"/>
    </row>
    <row r="494" spans="1:13" ht="15.75" customHeight="1" x14ac:dyDescent="0.35">
      <c r="A494" s="8"/>
      <c r="M494" s="8"/>
    </row>
    <row r="495" spans="1:13" ht="15.75" customHeight="1" x14ac:dyDescent="0.35">
      <c r="A495" s="8"/>
      <c r="M495" s="8"/>
    </row>
    <row r="496" spans="1:13" ht="15.75" customHeight="1" x14ac:dyDescent="0.35">
      <c r="A496" s="8"/>
      <c r="M496" s="8"/>
    </row>
    <row r="497" spans="1:13" ht="15.75" customHeight="1" x14ac:dyDescent="0.35">
      <c r="A497" s="8"/>
      <c r="M497" s="8"/>
    </row>
    <row r="498" spans="1:13" ht="15.75" customHeight="1" x14ac:dyDescent="0.35">
      <c r="A498" s="8"/>
      <c r="M498" s="8"/>
    </row>
    <row r="499" spans="1:13" ht="15.75" customHeight="1" x14ac:dyDescent="0.35">
      <c r="A499" s="8"/>
      <c r="M499" s="8"/>
    </row>
    <row r="500" spans="1:13" ht="15.75" customHeight="1" x14ac:dyDescent="0.35">
      <c r="A500" s="8"/>
      <c r="M500" s="8"/>
    </row>
    <row r="501" spans="1:13" ht="15.75" customHeight="1" x14ac:dyDescent="0.35">
      <c r="A501" s="8"/>
      <c r="M501" s="8"/>
    </row>
    <row r="502" spans="1:13" ht="15.75" customHeight="1" x14ac:dyDescent="0.35">
      <c r="A502" s="8"/>
      <c r="M502" s="8"/>
    </row>
    <row r="503" spans="1:13" ht="15.75" customHeight="1" x14ac:dyDescent="0.35">
      <c r="A503" s="8"/>
      <c r="M503" s="8"/>
    </row>
    <row r="504" spans="1:13" ht="15.75" customHeight="1" x14ac:dyDescent="0.35">
      <c r="A504" s="8"/>
      <c r="M504" s="8"/>
    </row>
    <row r="505" spans="1:13" ht="15.75" customHeight="1" x14ac:dyDescent="0.35">
      <c r="A505" s="8"/>
      <c r="M505" s="8"/>
    </row>
    <row r="506" spans="1:13" ht="15.75" customHeight="1" x14ac:dyDescent="0.35">
      <c r="A506" s="8"/>
      <c r="M506" s="8"/>
    </row>
    <row r="507" spans="1:13" ht="15.75" customHeight="1" x14ac:dyDescent="0.35">
      <c r="A507" s="8"/>
      <c r="M507" s="8"/>
    </row>
    <row r="508" spans="1:13" ht="15.75" customHeight="1" x14ac:dyDescent="0.35">
      <c r="A508" s="8"/>
      <c r="M508" s="8"/>
    </row>
    <row r="509" spans="1:13" ht="15.75" customHeight="1" x14ac:dyDescent="0.35">
      <c r="A509" s="8"/>
      <c r="M509" s="8"/>
    </row>
    <row r="510" spans="1:13" ht="15.75" customHeight="1" x14ac:dyDescent="0.35">
      <c r="A510" s="8"/>
      <c r="M510" s="8"/>
    </row>
    <row r="511" spans="1:13" ht="15.75" customHeight="1" x14ac:dyDescent="0.35">
      <c r="A511" s="8"/>
      <c r="M511" s="8"/>
    </row>
    <row r="512" spans="1:13" ht="15.75" customHeight="1" x14ac:dyDescent="0.35">
      <c r="A512" s="8"/>
      <c r="M512" s="8"/>
    </row>
    <row r="513" spans="1:13" ht="15.75" customHeight="1" x14ac:dyDescent="0.35">
      <c r="A513" s="8"/>
      <c r="M513" s="8"/>
    </row>
    <row r="514" spans="1:13" ht="15.75" customHeight="1" x14ac:dyDescent="0.35">
      <c r="A514" s="8"/>
      <c r="M514" s="8"/>
    </row>
    <row r="515" spans="1:13" ht="15.75" customHeight="1" x14ac:dyDescent="0.35">
      <c r="A515" s="8"/>
      <c r="M515" s="8"/>
    </row>
    <row r="516" spans="1:13" ht="15.75" customHeight="1" x14ac:dyDescent="0.35">
      <c r="A516" s="8"/>
      <c r="M516" s="8"/>
    </row>
    <row r="517" spans="1:13" ht="15.75" customHeight="1" x14ac:dyDescent="0.35">
      <c r="A517" s="8"/>
      <c r="M517" s="8"/>
    </row>
    <row r="518" spans="1:13" ht="15.75" customHeight="1" x14ac:dyDescent="0.35">
      <c r="A518" s="8"/>
      <c r="M518" s="8"/>
    </row>
    <row r="519" spans="1:13" ht="15.75" customHeight="1" x14ac:dyDescent="0.35">
      <c r="A519" s="8"/>
      <c r="M519" s="8"/>
    </row>
    <row r="520" spans="1:13" ht="15.75" customHeight="1" x14ac:dyDescent="0.35">
      <c r="A520" s="8"/>
      <c r="M520" s="8"/>
    </row>
    <row r="521" spans="1:13" ht="15.75" customHeight="1" x14ac:dyDescent="0.35">
      <c r="A521" s="8"/>
      <c r="M521" s="8"/>
    </row>
    <row r="522" spans="1:13" ht="15.75" customHeight="1" x14ac:dyDescent="0.35">
      <c r="A522" s="8"/>
      <c r="M522" s="8"/>
    </row>
    <row r="523" spans="1:13" ht="15.75" customHeight="1" x14ac:dyDescent="0.35">
      <c r="A523" s="8"/>
      <c r="M523" s="8"/>
    </row>
    <row r="524" spans="1:13" ht="15.75" customHeight="1" x14ac:dyDescent="0.35">
      <c r="A524" s="8"/>
      <c r="M524" s="8"/>
    </row>
    <row r="525" spans="1:13" ht="15.75" customHeight="1" x14ac:dyDescent="0.35">
      <c r="A525" s="8"/>
      <c r="M525" s="8"/>
    </row>
    <row r="526" spans="1:13" ht="15.75" customHeight="1" x14ac:dyDescent="0.35">
      <c r="A526" s="8"/>
      <c r="M526" s="8"/>
    </row>
    <row r="527" spans="1:13" ht="15.75" customHeight="1" x14ac:dyDescent="0.35">
      <c r="A527" s="8"/>
      <c r="M527" s="8"/>
    </row>
    <row r="528" spans="1:13" ht="15.75" customHeight="1" x14ac:dyDescent="0.35">
      <c r="A528" s="8"/>
      <c r="M528" s="8"/>
    </row>
    <row r="529" spans="1:13" ht="15.75" customHeight="1" x14ac:dyDescent="0.35">
      <c r="A529" s="8"/>
      <c r="M529" s="8"/>
    </row>
    <row r="530" spans="1:13" ht="15.75" customHeight="1" x14ac:dyDescent="0.35">
      <c r="A530" s="8"/>
      <c r="M530" s="8"/>
    </row>
    <row r="531" spans="1:13" ht="15.75" customHeight="1" x14ac:dyDescent="0.35">
      <c r="A531" s="8"/>
      <c r="M531" s="8"/>
    </row>
    <row r="532" spans="1:13" ht="15.75" customHeight="1" x14ac:dyDescent="0.35">
      <c r="A532" s="8"/>
      <c r="M532" s="8"/>
    </row>
    <row r="533" spans="1:13" ht="15.75" customHeight="1" x14ac:dyDescent="0.35">
      <c r="A533" s="8"/>
      <c r="M533" s="8"/>
    </row>
    <row r="534" spans="1:13" ht="15.75" customHeight="1" x14ac:dyDescent="0.35">
      <c r="A534" s="8"/>
      <c r="M534" s="8"/>
    </row>
    <row r="535" spans="1:13" ht="15.75" customHeight="1" x14ac:dyDescent="0.35">
      <c r="A535" s="8"/>
      <c r="M535" s="8"/>
    </row>
    <row r="536" spans="1:13" ht="15.75" customHeight="1" x14ac:dyDescent="0.35">
      <c r="A536" s="8"/>
      <c r="M536" s="8"/>
    </row>
    <row r="537" spans="1:13" ht="15.75" customHeight="1" x14ac:dyDescent="0.35">
      <c r="A537" s="8"/>
      <c r="M537" s="8"/>
    </row>
    <row r="538" spans="1:13" ht="15.75" customHeight="1" x14ac:dyDescent="0.35">
      <c r="A538" s="8"/>
      <c r="M538" s="8"/>
    </row>
    <row r="539" spans="1:13" ht="15.75" customHeight="1" x14ac:dyDescent="0.35">
      <c r="A539" s="8"/>
      <c r="M539" s="8"/>
    </row>
    <row r="540" spans="1:13" ht="15.75" customHeight="1" x14ac:dyDescent="0.35">
      <c r="A540" s="8"/>
      <c r="M540" s="8"/>
    </row>
    <row r="541" spans="1:13" ht="15.75" customHeight="1" x14ac:dyDescent="0.35">
      <c r="A541" s="8"/>
      <c r="M541" s="8"/>
    </row>
    <row r="542" spans="1:13" ht="15.75" customHeight="1" x14ac:dyDescent="0.35">
      <c r="A542" s="8"/>
      <c r="M542" s="8"/>
    </row>
    <row r="543" spans="1:13" ht="15.75" customHeight="1" x14ac:dyDescent="0.35">
      <c r="A543" s="8"/>
      <c r="M543" s="8"/>
    </row>
    <row r="544" spans="1:13" ht="15.75" customHeight="1" x14ac:dyDescent="0.35">
      <c r="A544" s="8"/>
      <c r="M544" s="8"/>
    </row>
    <row r="545" spans="1:13" ht="15.75" customHeight="1" x14ac:dyDescent="0.35">
      <c r="A545" s="8"/>
      <c r="M545" s="8"/>
    </row>
    <row r="546" spans="1:13" ht="15.75" customHeight="1" x14ac:dyDescent="0.35">
      <c r="A546" s="8"/>
      <c r="M546" s="8"/>
    </row>
    <row r="547" spans="1:13" ht="15.75" customHeight="1" x14ac:dyDescent="0.35">
      <c r="A547" s="8"/>
      <c r="M547" s="8"/>
    </row>
    <row r="548" spans="1:13" ht="15.75" customHeight="1" x14ac:dyDescent="0.35">
      <c r="A548" s="8"/>
      <c r="M548" s="8"/>
    </row>
    <row r="549" spans="1:13" ht="15.75" customHeight="1" x14ac:dyDescent="0.35">
      <c r="A549" s="8"/>
      <c r="M549" s="8"/>
    </row>
    <row r="550" spans="1:13" ht="15.75" customHeight="1" x14ac:dyDescent="0.35">
      <c r="A550" s="8"/>
      <c r="M550" s="8"/>
    </row>
    <row r="551" spans="1:13" ht="15.75" customHeight="1" x14ac:dyDescent="0.35">
      <c r="A551" s="8"/>
      <c r="M551" s="8"/>
    </row>
    <row r="552" spans="1:13" ht="15.75" customHeight="1" x14ac:dyDescent="0.35">
      <c r="A552" s="8"/>
      <c r="M552" s="8"/>
    </row>
    <row r="553" spans="1:13" ht="15.75" customHeight="1" x14ac:dyDescent="0.35">
      <c r="A553" s="8"/>
      <c r="M553" s="8"/>
    </row>
    <row r="554" spans="1:13" ht="15.75" customHeight="1" x14ac:dyDescent="0.35">
      <c r="A554" s="8"/>
      <c r="M554" s="8"/>
    </row>
    <row r="555" spans="1:13" ht="15.75" customHeight="1" x14ac:dyDescent="0.35">
      <c r="A555" s="8"/>
      <c r="M555" s="8"/>
    </row>
    <row r="556" spans="1:13" ht="15.75" customHeight="1" x14ac:dyDescent="0.35">
      <c r="A556" s="8"/>
      <c r="M556" s="8"/>
    </row>
    <row r="557" spans="1:13" ht="15.75" customHeight="1" x14ac:dyDescent="0.35">
      <c r="A557" s="8"/>
      <c r="M557" s="8"/>
    </row>
    <row r="558" spans="1:13" ht="15.75" customHeight="1" x14ac:dyDescent="0.35">
      <c r="A558" s="8"/>
      <c r="M558" s="8"/>
    </row>
    <row r="559" spans="1:13" ht="15.75" customHeight="1" x14ac:dyDescent="0.35">
      <c r="A559" s="8"/>
      <c r="M559" s="8"/>
    </row>
    <row r="560" spans="1:13" ht="15.75" customHeight="1" x14ac:dyDescent="0.35">
      <c r="A560" s="8"/>
      <c r="M560" s="8"/>
    </row>
    <row r="561" spans="1:13" ht="15.75" customHeight="1" x14ac:dyDescent="0.35">
      <c r="A561" s="8"/>
      <c r="M561" s="8"/>
    </row>
    <row r="562" spans="1:13" ht="15.75" customHeight="1" x14ac:dyDescent="0.35">
      <c r="A562" s="8"/>
      <c r="M562" s="8"/>
    </row>
    <row r="563" spans="1:13" ht="15.75" customHeight="1" x14ac:dyDescent="0.35">
      <c r="A563" s="8"/>
      <c r="M563" s="8"/>
    </row>
    <row r="564" spans="1:13" ht="15.75" customHeight="1" x14ac:dyDescent="0.35">
      <c r="A564" s="8"/>
      <c r="M564" s="8"/>
    </row>
    <row r="565" spans="1:13" ht="15.75" customHeight="1" x14ac:dyDescent="0.35">
      <c r="A565" s="8"/>
      <c r="M565" s="8"/>
    </row>
    <row r="566" spans="1:13" ht="15.75" customHeight="1" x14ac:dyDescent="0.35">
      <c r="A566" s="8"/>
      <c r="M566" s="8"/>
    </row>
    <row r="567" spans="1:13" ht="15.75" customHeight="1" x14ac:dyDescent="0.35">
      <c r="A567" s="8"/>
      <c r="M567" s="8"/>
    </row>
    <row r="568" spans="1:13" ht="15.75" customHeight="1" x14ac:dyDescent="0.35">
      <c r="A568" s="8"/>
      <c r="M568" s="8"/>
    </row>
    <row r="569" spans="1:13" ht="15.75" customHeight="1" x14ac:dyDescent="0.35">
      <c r="A569" s="8"/>
      <c r="M569" s="8"/>
    </row>
    <row r="570" spans="1:13" ht="15.75" customHeight="1" x14ac:dyDescent="0.35">
      <c r="A570" s="8"/>
      <c r="M570" s="8"/>
    </row>
    <row r="571" spans="1:13" ht="15.75" customHeight="1" x14ac:dyDescent="0.35">
      <c r="A571" s="8"/>
      <c r="M571" s="8"/>
    </row>
    <row r="572" spans="1:13" ht="15.75" customHeight="1" x14ac:dyDescent="0.35">
      <c r="A572" s="8"/>
      <c r="M572" s="8"/>
    </row>
    <row r="573" spans="1:13" ht="15.75" customHeight="1" x14ac:dyDescent="0.35">
      <c r="A573" s="8"/>
      <c r="M573" s="8"/>
    </row>
    <row r="574" spans="1:13" ht="15.75" customHeight="1" x14ac:dyDescent="0.35">
      <c r="A574" s="8"/>
      <c r="M574" s="8"/>
    </row>
    <row r="575" spans="1:13" ht="15.75" customHeight="1" x14ac:dyDescent="0.35">
      <c r="A575" s="8"/>
      <c r="M575" s="8"/>
    </row>
    <row r="576" spans="1:13" ht="15.75" customHeight="1" x14ac:dyDescent="0.35">
      <c r="A576" s="8"/>
      <c r="M576" s="8"/>
    </row>
    <row r="577" spans="1:13" ht="15.75" customHeight="1" x14ac:dyDescent="0.35">
      <c r="A577" s="8"/>
      <c r="M577" s="8"/>
    </row>
    <row r="578" spans="1:13" ht="15.75" customHeight="1" x14ac:dyDescent="0.35">
      <c r="A578" s="8"/>
      <c r="M578" s="8"/>
    </row>
    <row r="579" spans="1:13" ht="15.75" customHeight="1" x14ac:dyDescent="0.35">
      <c r="A579" s="8"/>
      <c r="M579" s="8"/>
    </row>
    <row r="580" spans="1:13" ht="15.75" customHeight="1" x14ac:dyDescent="0.35">
      <c r="A580" s="8"/>
      <c r="M580" s="8"/>
    </row>
    <row r="581" spans="1:13" ht="15.75" customHeight="1" x14ac:dyDescent="0.35">
      <c r="A581" s="8"/>
      <c r="M581" s="8"/>
    </row>
    <row r="582" spans="1:13" ht="15.75" customHeight="1" x14ac:dyDescent="0.35">
      <c r="A582" s="8"/>
      <c r="M582" s="8"/>
    </row>
    <row r="583" spans="1:13" ht="15.75" customHeight="1" x14ac:dyDescent="0.35">
      <c r="A583" s="8"/>
      <c r="M583" s="8"/>
    </row>
    <row r="584" spans="1:13" ht="15.75" customHeight="1" x14ac:dyDescent="0.35">
      <c r="A584" s="8"/>
      <c r="M584" s="8"/>
    </row>
    <row r="585" spans="1:13" ht="15.75" customHeight="1" x14ac:dyDescent="0.35">
      <c r="A585" s="8"/>
      <c r="M585" s="8"/>
    </row>
    <row r="586" spans="1:13" ht="15.75" customHeight="1" x14ac:dyDescent="0.35">
      <c r="A586" s="8"/>
      <c r="M586" s="8"/>
    </row>
    <row r="587" spans="1:13" ht="15.75" customHeight="1" x14ac:dyDescent="0.35">
      <c r="A587" s="8"/>
      <c r="M587" s="8"/>
    </row>
    <row r="588" spans="1:13" ht="15.75" customHeight="1" x14ac:dyDescent="0.35">
      <c r="A588" s="8"/>
      <c r="M588" s="8"/>
    </row>
    <row r="589" spans="1:13" ht="15.75" customHeight="1" x14ac:dyDescent="0.35">
      <c r="A589" s="8"/>
      <c r="M589" s="8"/>
    </row>
    <row r="590" spans="1:13" ht="15.75" customHeight="1" x14ac:dyDescent="0.35">
      <c r="A590" s="8"/>
      <c r="M590" s="8"/>
    </row>
    <row r="591" spans="1:13" ht="15.75" customHeight="1" x14ac:dyDescent="0.35">
      <c r="A591" s="8"/>
      <c r="M591" s="8"/>
    </row>
    <row r="592" spans="1:13" ht="15.75" customHeight="1" x14ac:dyDescent="0.35">
      <c r="A592" s="8"/>
      <c r="M592" s="8"/>
    </row>
    <row r="593" spans="1:13" ht="15.75" customHeight="1" x14ac:dyDescent="0.35">
      <c r="A593" s="8"/>
      <c r="M593" s="8"/>
    </row>
    <row r="594" spans="1:13" ht="15.75" customHeight="1" x14ac:dyDescent="0.35">
      <c r="A594" s="8"/>
      <c r="M594" s="8"/>
    </row>
    <row r="595" spans="1:13" ht="15.75" customHeight="1" x14ac:dyDescent="0.35">
      <c r="A595" s="8"/>
      <c r="M595" s="8"/>
    </row>
    <row r="596" spans="1:13" ht="15.75" customHeight="1" x14ac:dyDescent="0.35">
      <c r="A596" s="8"/>
      <c r="M596" s="8"/>
    </row>
    <row r="597" spans="1:13" ht="15.75" customHeight="1" x14ac:dyDescent="0.35">
      <c r="A597" s="8"/>
      <c r="M597" s="8"/>
    </row>
    <row r="598" spans="1:13" ht="15.75" customHeight="1" x14ac:dyDescent="0.35">
      <c r="A598" s="8"/>
      <c r="M598" s="8"/>
    </row>
    <row r="599" spans="1:13" ht="15.75" customHeight="1" x14ac:dyDescent="0.35">
      <c r="A599" s="8"/>
      <c r="M599" s="8"/>
    </row>
    <row r="600" spans="1:13" ht="15.75" customHeight="1" x14ac:dyDescent="0.35">
      <c r="A600" s="8"/>
      <c r="M600" s="8"/>
    </row>
    <row r="601" spans="1:13" ht="15.75" customHeight="1" x14ac:dyDescent="0.35">
      <c r="A601" s="8"/>
      <c r="M601" s="8"/>
    </row>
    <row r="602" spans="1:13" ht="15.75" customHeight="1" x14ac:dyDescent="0.35">
      <c r="A602" s="8"/>
      <c r="M602" s="8"/>
    </row>
    <row r="603" spans="1:13" ht="15.75" customHeight="1" x14ac:dyDescent="0.35">
      <c r="A603" s="8"/>
      <c r="M603" s="8"/>
    </row>
    <row r="604" spans="1:13" ht="15.75" customHeight="1" x14ac:dyDescent="0.35">
      <c r="A604" s="8"/>
      <c r="M604" s="8"/>
    </row>
    <row r="605" spans="1:13" ht="15.75" customHeight="1" x14ac:dyDescent="0.35">
      <c r="A605" s="8"/>
      <c r="M605" s="8"/>
    </row>
    <row r="606" spans="1:13" ht="15.75" customHeight="1" x14ac:dyDescent="0.35">
      <c r="A606" s="8"/>
      <c r="M606" s="8"/>
    </row>
    <row r="607" spans="1:13" ht="15.75" customHeight="1" x14ac:dyDescent="0.35">
      <c r="A607" s="8"/>
      <c r="M607" s="8"/>
    </row>
    <row r="608" spans="1:13" ht="15.75" customHeight="1" x14ac:dyDescent="0.35">
      <c r="A608" s="8"/>
      <c r="M608" s="8"/>
    </row>
    <row r="609" spans="1:13" ht="15.75" customHeight="1" x14ac:dyDescent="0.35">
      <c r="A609" s="8"/>
      <c r="M609" s="8"/>
    </row>
    <row r="610" spans="1:13" ht="15.75" customHeight="1" x14ac:dyDescent="0.35">
      <c r="A610" s="8"/>
      <c r="M610" s="8"/>
    </row>
    <row r="611" spans="1:13" ht="15.75" customHeight="1" x14ac:dyDescent="0.35">
      <c r="A611" s="8"/>
      <c r="M611" s="8"/>
    </row>
    <row r="612" spans="1:13" ht="15.75" customHeight="1" x14ac:dyDescent="0.35">
      <c r="A612" s="8"/>
      <c r="M612" s="8"/>
    </row>
    <row r="613" spans="1:13" ht="15.75" customHeight="1" x14ac:dyDescent="0.35">
      <c r="A613" s="8"/>
      <c r="M613" s="8"/>
    </row>
    <row r="614" spans="1:13" ht="15.75" customHeight="1" x14ac:dyDescent="0.35">
      <c r="A614" s="8"/>
      <c r="M614" s="8"/>
    </row>
    <row r="615" spans="1:13" ht="15.75" customHeight="1" x14ac:dyDescent="0.35">
      <c r="A615" s="8"/>
      <c r="M615" s="8"/>
    </row>
    <row r="616" spans="1:13" ht="15.75" customHeight="1" x14ac:dyDescent="0.35">
      <c r="A616" s="8"/>
      <c r="M616" s="8"/>
    </row>
    <row r="617" spans="1:13" ht="15.75" customHeight="1" x14ac:dyDescent="0.35">
      <c r="A617" s="8"/>
      <c r="M617" s="8"/>
    </row>
    <row r="618" spans="1:13" ht="15.75" customHeight="1" x14ac:dyDescent="0.35">
      <c r="A618" s="8"/>
      <c r="M618" s="8"/>
    </row>
    <row r="619" spans="1:13" ht="15.75" customHeight="1" x14ac:dyDescent="0.35">
      <c r="A619" s="8"/>
      <c r="M619" s="8"/>
    </row>
    <row r="620" spans="1:13" ht="15.75" customHeight="1" x14ac:dyDescent="0.35">
      <c r="A620" s="8"/>
      <c r="M620" s="8"/>
    </row>
    <row r="621" spans="1:13" ht="15.75" customHeight="1" x14ac:dyDescent="0.35">
      <c r="A621" s="8"/>
      <c r="M621" s="8"/>
    </row>
    <row r="622" spans="1:13" ht="15.75" customHeight="1" x14ac:dyDescent="0.35">
      <c r="A622" s="8"/>
      <c r="M622" s="8"/>
    </row>
    <row r="623" spans="1:13" ht="15.75" customHeight="1" x14ac:dyDescent="0.35">
      <c r="A623" s="8"/>
      <c r="M623" s="8"/>
    </row>
    <row r="624" spans="1:13" ht="15.75" customHeight="1" x14ac:dyDescent="0.35">
      <c r="A624" s="8"/>
      <c r="M624" s="8"/>
    </row>
    <row r="625" spans="1:13" ht="15.75" customHeight="1" x14ac:dyDescent="0.35">
      <c r="A625" s="8"/>
      <c r="M625" s="8"/>
    </row>
    <row r="626" spans="1:13" ht="15.75" customHeight="1" x14ac:dyDescent="0.35">
      <c r="A626" s="8"/>
      <c r="M626" s="8"/>
    </row>
    <row r="627" spans="1:13" ht="15.75" customHeight="1" x14ac:dyDescent="0.35">
      <c r="A627" s="8"/>
      <c r="M627" s="8"/>
    </row>
    <row r="628" spans="1:13" ht="15.75" customHeight="1" x14ac:dyDescent="0.35">
      <c r="A628" s="8"/>
      <c r="M628" s="8"/>
    </row>
    <row r="629" spans="1:13" ht="15.75" customHeight="1" x14ac:dyDescent="0.35">
      <c r="A629" s="8"/>
      <c r="M629" s="8"/>
    </row>
    <row r="630" spans="1:13" ht="15.75" customHeight="1" x14ac:dyDescent="0.35">
      <c r="A630" s="8"/>
      <c r="M630" s="8"/>
    </row>
    <row r="631" spans="1:13" ht="15.75" customHeight="1" x14ac:dyDescent="0.35">
      <c r="A631" s="8"/>
      <c r="M631" s="8"/>
    </row>
    <row r="632" spans="1:13" ht="15.75" customHeight="1" x14ac:dyDescent="0.35">
      <c r="A632" s="8"/>
      <c r="M632" s="8"/>
    </row>
    <row r="633" spans="1:13" ht="15.75" customHeight="1" x14ac:dyDescent="0.35">
      <c r="A633" s="8"/>
      <c r="M633" s="8"/>
    </row>
    <row r="634" spans="1:13" ht="15.75" customHeight="1" x14ac:dyDescent="0.35">
      <c r="A634" s="8"/>
      <c r="M634" s="8"/>
    </row>
    <row r="635" spans="1:13" ht="15.75" customHeight="1" x14ac:dyDescent="0.35">
      <c r="A635" s="8"/>
      <c r="M635" s="8"/>
    </row>
    <row r="636" spans="1:13" ht="15.75" customHeight="1" x14ac:dyDescent="0.35">
      <c r="A636" s="8"/>
      <c r="M636" s="8"/>
    </row>
    <row r="637" spans="1:13" ht="15.75" customHeight="1" x14ac:dyDescent="0.35">
      <c r="A637" s="8"/>
      <c r="M637" s="8"/>
    </row>
    <row r="638" spans="1:13" ht="15.75" customHeight="1" x14ac:dyDescent="0.35">
      <c r="A638" s="8"/>
      <c r="M638" s="8"/>
    </row>
    <row r="639" spans="1:13" ht="15.75" customHeight="1" x14ac:dyDescent="0.35">
      <c r="A639" s="8"/>
      <c r="M639" s="8"/>
    </row>
    <row r="640" spans="1:13" ht="15.75" customHeight="1" x14ac:dyDescent="0.35">
      <c r="A640" s="8"/>
      <c r="M640" s="8"/>
    </row>
    <row r="641" spans="1:13" ht="15.75" customHeight="1" x14ac:dyDescent="0.35">
      <c r="A641" s="8"/>
      <c r="M641" s="8"/>
    </row>
    <row r="642" spans="1:13" ht="15.75" customHeight="1" x14ac:dyDescent="0.35">
      <c r="A642" s="8"/>
      <c r="M642" s="8"/>
    </row>
    <row r="643" spans="1:13" ht="15.75" customHeight="1" x14ac:dyDescent="0.35">
      <c r="A643" s="8"/>
      <c r="M643" s="8"/>
    </row>
    <row r="644" spans="1:13" ht="15.75" customHeight="1" x14ac:dyDescent="0.35">
      <c r="A644" s="8"/>
      <c r="M644" s="8"/>
    </row>
    <row r="645" spans="1:13" ht="15.75" customHeight="1" x14ac:dyDescent="0.35">
      <c r="A645" s="8"/>
      <c r="M645" s="8"/>
    </row>
    <row r="646" spans="1:13" ht="15.75" customHeight="1" x14ac:dyDescent="0.35">
      <c r="A646" s="8"/>
      <c r="M646" s="8"/>
    </row>
    <row r="647" spans="1:13" ht="15.75" customHeight="1" x14ac:dyDescent="0.35">
      <c r="A647" s="8"/>
      <c r="M647" s="8"/>
    </row>
    <row r="648" spans="1:13" ht="15.75" customHeight="1" x14ac:dyDescent="0.35">
      <c r="A648" s="8"/>
      <c r="M648" s="8"/>
    </row>
    <row r="649" spans="1:13" ht="15.75" customHeight="1" x14ac:dyDescent="0.35">
      <c r="A649" s="8"/>
      <c r="M649" s="8"/>
    </row>
    <row r="650" spans="1:13" ht="15.75" customHeight="1" x14ac:dyDescent="0.35">
      <c r="A650" s="8"/>
      <c r="M650" s="8"/>
    </row>
    <row r="651" spans="1:13" ht="15.75" customHeight="1" x14ac:dyDescent="0.35">
      <c r="A651" s="8"/>
      <c r="M651" s="8"/>
    </row>
    <row r="652" spans="1:13" ht="15.75" customHeight="1" x14ac:dyDescent="0.35">
      <c r="A652" s="8"/>
      <c r="M652" s="8"/>
    </row>
    <row r="653" spans="1:13" ht="15.75" customHeight="1" x14ac:dyDescent="0.35">
      <c r="A653" s="8"/>
      <c r="M653" s="8"/>
    </row>
    <row r="654" spans="1:13" ht="15.75" customHeight="1" x14ac:dyDescent="0.35">
      <c r="A654" s="8"/>
      <c r="M654" s="8"/>
    </row>
    <row r="655" spans="1:13" ht="15.75" customHeight="1" x14ac:dyDescent="0.35">
      <c r="A655" s="8"/>
      <c r="M655" s="8"/>
    </row>
    <row r="656" spans="1:13" ht="15.75" customHeight="1" x14ac:dyDescent="0.35">
      <c r="A656" s="8"/>
      <c r="M656" s="8"/>
    </row>
    <row r="657" spans="1:13" ht="15.75" customHeight="1" x14ac:dyDescent="0.35">
      <c r="A657" s="8"/>
      <c r="M657" s="8"/>
    </row>
    <row r="658" spans="1:13" ht="15.75" customHeight="1" x14ac:dyDescent="0.35">
      <c r="A658" s="8"/>
      <c r="M658" s="8"/>
    </row>
    <row r="659" spans="1:13" ht="15.75" customHeight="1" x14ac:dyDescent="0.35">
      <c r="A659" s="8"/>
      <c r="M659" s="8"/>
    </row>
    <row r="660" spans="1:13" ht="15.75" customHeight="1" x14ac:dyDescent="0.35">
      <c r="A660" s="8"/>
      <c r="M660" s="8"/>
    </row>
    <row r="661" spans="1:13" ht="15.75" customHeight="1" x14ac:dyDescent="0.35">
      <c r="A661" s="8"/>
      <c r="M661" s="8"/>
    </row>
    <row r="662" spans="1:13" ht="15.75" customHeight="1" x14ac:dyDescent="0.35">
      <c r="A662" s="8"/>
      <c r="M662" s="8"/>
    </row>
    <row r="663" spans="1:13" ht="15.75" customHeight="1" x14ac:dyDescent="0.35">
      <c r="A663" s="8"/>
      <c r="M663" s="8"/>
    </row>
    <row r="664" spans="1:13" ht="15.75" customHeight="1" x14ac:dyDescent="0.35">
      <c r="A664" s="8"/>
      <c r="M664" s="8"/>
    </row>
    <row r="665" spans="1:13" ht="15.75" customHeight="1" x14ac:dyDescent="0.35">
      <c r="A665" s="8"/>
      <c r="M665" s="8"/>
    </row>
    <row r="666" spans="1:13" ht="15.75" customHeight="1" x14ac:dyDescent="0.35">
      <c r="A666" s="8"/>
      <c r="M666" s="8"/>
    </row>
    <row r="667" spans="1:13" ht="15.75" customHeight="1" x14ac:dyDescent="0.35">
      <c r="A667" s="8"/>
      <c r="M667" s="8"/>
    </row>
    <row r="668" spans="1:13" ht="15.75" customHeight="1" x14ac:dyDescent="0.35">
      <c r="A668" s="8"/>
      <c r="M668" s="8"/>
    </row>
    <row r="669" spans="1:13" ht="15.75" customHeight="1" x14ac:dyDescent="0.35">
      <c r="A669" s="8"/>
      <c r="M669" s="8"/>
    </row>
    <row r="670" spans="1:13" ht="15.75" customHeight="1" x14ac:dyDescent="0.35">
      <c r="A670" s="8"/>
      <c r="M670" s="8"/>
    </row>
    <row r="671" spans="1:13" ht="15.75" customHeight="1" x14ac:dyDescent="0.35">
      <c r="A671" s="8"/>
      <c r="M671" s="8"/>
    </row>
    <row r="672" spans="1:13" ht="15.75" customHeight="1" x14ac:dyDescent="0.35">
      <c r="A672" s="8"/>
      <c r="M672" s="8"/>
    </row>
    <row r="673" spans="1:13" ht="15.75" customHeight="1" x14ac:dyDescent="0.35">
      <c r="A673" s="8"/>
      <c r="M673" s="8"/>
    </row>
    <row r="674" spans="1:13" ht="15.75" customHeight="1" x14ac:dyDescent="0.35">
      <c r="A674" s="8"/>
      <c r="M674" s="8"/>
    </row>
    <row r="675" spans="1:13" ht="15.75" customHeight="1" x14ac:dyDescent="0.35">
      <c r="A675" s="8"/>
      <c r="M675" s="8"/>
    </row>
    <row r="676" spans="1:13" ht="15.75" customHeight="1" x14ac:dyDescent="0.35">
      <c r="A676" s="8"/>
      <c r="M676" s="8"/>
    </row>
    <row r="677" spans="1:13" ht="15.75" customHeight="1" x14ac:dyDescent="0.35">
      <c r="A677" s="8"/>
      <c r="M677" s="8"/>
    </row>
    <row r="678" spans="1:13" ht="15.75" customHeight="1" x14ac:dyDescent="0.35">
      <c r="A678" s="8"/>
      <c r="M678" s="8"/>
    </row>
    <row r="679" spans="1:13" ht="15.75" customHeight="1" x14ac:dyDescent="0.35">
      <c r="A679" s="8"/>
      <c r="M679" s="8"/>
    </row>
    <row r="680" spans="1:13" ht="15.75" customHeight="1" x14ac:dyDescent="0.35">
      <c r="A680" s="8"/>
      <c r="M680" s="8"/>
    </row>
    <row r="681" spans="1:13" ht="15.75" customHeight="1" x14ac:dyDescent="0.35">
      <c r="A681" s="8"/>
      <c r="M681" s="8"/>
    </row>
    <row r="682" spans="1:13" ht="15.75" customHeight="1" x14ac:dyDescent="0.35">
      <c r="A682" s="8"/>
      <c r="M682" s="8"/>
    </row>
    <row r="683" spans="1:13" ht="15.75" customHeight="1" x14ac:dyDescent="0.35">
      <c r="A683" s="8"/>
      <c r="M683" s="8"/>
    </row>
    <row r="684" spans="1:13" ht="15.75" customHeight="1" x14ac:dyDescent="0.35">
      <c r="A684" s="8"/>
      <c r="M684" s="8"/>
    </row>
    <row r="685" spans="1:13" ht="15.75" customHeight="1" x14ac:dyDescent="0.35">
      <c r="A685" s="8"/>
      <c r="M685" s="8"/>
    </row>
    <row r="686" spans="1:13" ht="15.75" customHeight="1" x14ac:dyDescent="0.35">
      <c r="A686" s="8"/>
      <c r="M686" s="8"/>
    </row>
    <row r="687" spans="1:13" ht="15.75" customHeight="1" x14ac:dyDescent="0.35">
      <c r="A687" s="8"/>
      <c r="M687" s="8"/>
    </row>
    <row r="688" spans="1:13" ht="15.75" customHeight="1" x14ac:dyDescent="0.35">
      <c r="A688" s="8"/>
      <c r="M688" s="8"/>
    </row>
    <row r="689" spans="1:13" ht="15.75" customHeight="1" x14ac:dyDescent="0.35">
      <c r="A689" s="8"/>
      <c r="M689" s="8"/>
    </row>
    <row r="690" spans="1:13" ht="15.75" customHeight="1" x14ac:dyDescent="0.35">
      <c r="A690" s="8"/>
      <c r="M690" s="8"/>
    </row>
    <row r="691" spans="1:13" ht="15.75" customHeight="1" x14ac:dyDescent="0.35">
      <c r="A691" s="8"/>
      <c r="M691" s="8"/>
    </row>
    <row r="692" spans="1:13" ht="15.75" customHeight="1" x14ac:dyDescent="0.35">
      <c r="A692" s="8"/>
      <c r="M692" s="8"/>
    </row>
    <row r="693" spans="1:13" ht="15.75" customHeight="1" x14ac:dyDescent="0.35">
      <c r="A693" s="8"/>
      <c r="M693" s="8"/>
    </row>
    <row r="694" spans="1:13" ht="15.75" customHeight="1" x14ac:dyDescent="0.35">
      <c r="A694" s="8"/>
      <c r="M694" s="8"/>
    </row>
    <row r="695" spans="1:13" ht="15.75" customHeight="1" x14ac:dyDescent="0.35">
      <c r="A695" s="8"/>
      <c r="M695" s="8"/>
    </row>
    <row r="696" spans="1:13" ht="15.75" customHeight="1" x14ac:dyDescent="0.35">
      <c r="A696" s="8"/>
      <c r="M696" s="8"/>
    </row>
    <row r="697" spans="1:13" ht="15.75" customHeight="1" x14ac:dyDescent="0.35">
      <c r="A697" s="8"/>
      <c r="M697" s="8"/>
    </row>
    <row r="698" spans="1:13" ht="15.75" customHeight="1" x14ac:dyDescent="0.35">
      <c r="A698" s="8"/>
      <c r="M698" s="8"/>
    </row>
    <row r="699" spans="1:13" ht="15.75" customHeight="1" x14ac:dyDescent="0.35">
      <c r="A699" s="8"/>
      <c r="M699" s="8"/>
    </row>
    <row r="700" spans="1:13" ht="15.75" customHeight="1" x14ac:dyDescent="0.35">
      <c r="A700" s="8"/>
      <c r="M700" s="8"/>
    </row>
    <row r="701" spans="1:13" ht="15.75" customHeight="1" x14ac:dyDescent="0.35">
      <c r="A701" s="8"/>
      <c r="M701" s="8"/>
    </row>
    <row r="702" spans="1:13" ht="15.75" customHeight="1" x14ac:dyDescent="0.35">
      <c r="A702" s="8"/>
      <c r="M702" s="8"/>
    </row>
    <row r="703" spans="1:13" ht="15.75" customHeight="1" x14ac:dyDescent="0.35">
      <c r="A703" s="8"/>
      <c r="M703" s="8"/>
    </row>
    <row r="704" spans="1:13" ht="15.75" customHeight="1" x14ac:dyDescent="0.35">
      <c r="A704" s="8"/>
      <c r="M704" s="8"/>
    </row>
    <row r="705" spans="1:13" ht="15.75" customHeight="1" x14ac:dyDescent="0.35">
      <c r="A705" s="8"/>
      <c r="M705" s="8"/>
    </row>
    <row r="706" spans="1:13" ht="15.75" customHeight="1" x14ac:dyDescent="0.35">
      <c r="A706" s="8"/>
      <c r="M706" s="8"/>
    </row>
    <row r="707" spans="1:13" ht="15.75" customHeight="1" x14ac:dyDescent="0.35">
      <c r="A707" s="8"/>
      <c r="M707" s="8"/>
    </row>
    <row r="708" spans="1:13" ht="15.75" customHeight="1" x14ac:dyDescent="0.35">
      <c r="A708" s="8"/>
      <c r="M708" s="8"/>
    </row>
    <row r="709" spans="1:13" ht="15.75" customHeight="1" x14ac:dyDescent="0.35">
      <c r="A709" s="8"/>
      <c r="M709" s="8"/>
    </row>
    <row r="710" spans="1:13" ht="15.75" customHeight="1" x14ac:dyDescent="0.35">
      <c r="A710" s="8"/>
      <c r="M710" s="8"/>
    </row>
    <row r="711" spans="1:13" ht="15.75" customHeight="1" x14ac:dyDescent="0.35">
      <c r="A711" s="8"/>
      <c r="M711" s="8"/>
    </row>
    <row r="712" spans="1:13" ht="15.75" customHeight="1" x14ac:dyDescent="0.35">
      <c r="A712" s="8"/>
      <c r="M712" s="8"/>
    </row>
    <row r="713" spans="1:13" ht="15.75" customHeight="1" x14ac:dyDescent="0.35">
      <c r="A713" s="8"/>
      <c r="M713" s="8"/>
    </row>
    <row r="714" spans="1:13" ht="15.75" customHeight="1" x14ac:dyDescent="0.35">
      <c r="A714" s="8"/>
      <c r="M714" s="8"/>
    </row>
    <row r="715" spans="1:13" ht="15.75" customHeight="1" x14ac:dyDescent="0.35">
      <c r="A715" s="8"/>
      <c r="M715" s="8"/>
    </row>
    <row r="716" spans="1:13" ht="15.75" customHeight="1" x14ac:dyDescent="0.35">
      <c r="A716" s="8"/>
      <c r="M716" s="8"/>
    </row>
    <row r="717" spans="1:13" ht="15.75" customHeight="1" x14ac:dyDescent="0.35">
      <c r="A717" s="8"/>
      <c r="M717" s="8"/>
    </row>
    <row r="718" spans="1:13" ht="15.75" customHeight="1" x14ac:dyDescent="0.35">
      <c r="A718" s="8"/>
      <c r="M718" s="8"/>
    </row>
    <row r="719" spans="1:13" ht="15.75" customHeight="1" x14ac:dyDescent="0.35">
      <c r="A719" s="8"/>
      <c r="M719" s="8"/>
    </row>
    <row r="720" spans="1:13" ht="15.75" customHeight="1" x14ac:dyDescent="0.35">
      <c r="A720" s="8"/>
      <c r="M720" s="8"/>
    </row>
    <row r="721" spans="1:13" ht="15.75" customHeight="1" x14ac:dyDescent="0.35">
      <c r="A721" s="8"/>
      <c r="M721" s="8"/>
    </row>
    <row r="722" spans="1:13" ht="15.75" customHeight="1" x14ac:dyDescent="0.35">
      <c r="A722" s="8"/>
      <c r="M722" s="8"/>
    </row>
    <row r="723" spans="1:13" ht="15.75" customHeight="1" x14ac:dyDescent="0.35">
      <c r="A723" s="8"/>
      <c r="M723" s="8"/>
    </row>
    <row r="724" spans="1:13" ht="15.75" customHeight="1" x14ac:dyDescent="0.35">
      <c r="A724" s="8"/>
      <c r="M724" s="8"/>
    </row>
    <row r="725" spans="1:13" ht="15.75" customHeight="1" x14ac:dyDescent="0.35">
      <c r="A725" s="8"/>
      <c r="M725" s="8"/>
    </row>
    <row r="726" spans="1:13" ht="15.75" customHeight="1" x14ac:dyDescent="0.35">
      <c r="A726" s="8"/>
      <c r="M726" s="8"/>
    </row>
    <row r="727" spans="1:13" ht="15.75" customHeight="1" x14ac:dyDescent="0.35">
      <c r="A727" s="8"/>
      <c r="M727" s="8"/>
    </row>
    <row r="728" spans="1:13" ht="15.75" customHeight="1" x14ac:dyDescent="0.35">
      <c r="A728" s="8"/>
      <c r="M728" s="8"/>
    </row>
    <row r="729" spans="1:13" ht="15.75" customHeight="1" x14ac:dyDescent="0.35">
      <c r="A729" s="8"/>
      <c r="M729" s="8"/>
    </row>
    <row r="730" spans="1:13" ht="15.75" customHeight="1" x14ac:dyDescent="0.35">
      <c r="A730" s="8"/>
      <c r="M730" s="8"/>
    </row>
    <row r="731" spans="1:13" ht="15.75" customHeight="1" x14ac:dyDescent="0.35">
      <c r="A731" s="8"/>
      <c r="M731" s="8"/>
    </row>
    <row r="732" spans="1:13" ht="15.75" customHeight="1" x14ac:dyDescent="0.35">
      <c r="A732" s="8"/>
      <c r="M732" s="8"/>
    </row>
    <row r="733" spans="1:13" ht="15.75" customHeight="1" x14ac:dyDescent="0.35">
      <c r="A733" s="8"/>
      <c r="M733" s="8"/>
    </row>
    <row r="734" spans="1:13" ht="15.75" customHeight="1" x14ac:dyDescent="0.35">
      <c r="A734" s="8"/>
      <c r="M734" s="8"/>
    </row>
    <row r="735" spans="1:13" ht="15.75" customHeight="1" x14ac:dyDescent="0.35">
      <c r="A735" s="8"/>
      <c r="M735" s="8"/>
    </row>
    <row r="736" spans="1:13" ht="15.75" customHeight="1" x14ac:dyDescent="0.35">
      <c r="A736" s="8"/>
      <c r="M736" s="8"/>
    </row>
    <row r="737" spans="1:13" ht="15.75" customHeight="1" x14ac:dyDescent="0.35">
      <c r="A737" s="8"/>
      <c r="M737" s="8"/>
    </row>
    <row r="738" spans="1:13" ht="15.75" customHeight="1" x14ac:dyDescent="0.35">
      <c r="A738" s="8"/>
      <c r="M738" s="8"/>
    </row>
    <row r="739" spans="1:13" ht="15.75" customHeight="1" x14ac:dyDescent="0.35">
      <c r="A739" s="8"/>
      <c r="M739" s="8"/>
    </row>
    <row r="740" spans="1:13" ht="15.75" customHeight="1" x14ac:dyDescent="0.35">
      <c r="A740" s="8"/>
      <c r="M740" s="8"/>
    </row>
    <row r="741" spans="1:13" ht="15.75" customHeight="1" x14ac:dyDescent="0.35">
      <c r="A741" s="8"/>
      <c r="M741" s="8"/>
    </row>
    <row r="742" spans="1:13" ht="15.75" customHeight="1" x14ac:dyDescent="0.35">
      <c r="A742" s="8"/>
      <c r="M742" s="8"/>
    </row>
    <row r="743" spans="1:13" ht="15.75" customHeight="1" x14ac:dyDescent="0.35">
      <c r="A743" s="8"/>
      <c r="M743" s="8"/>
    </row>
    <row r="744" spans="1:13" ht="15.75" customHeight="1" x14ac:dyDescent="0.35">
      <c r="A744" s="8"/>
      <c r="M744" s="8"/>
    </row>
    <row r="745" spans="1:13" ht="15.75" customHeight="1" x14ac:dyDescent="0.35">
      <c r="A745" s="8"/>
      <c r="M745" s="8"/>
    </row>
    <row r="746" spans="1:13" ht="15.75" customHeight="1" x14ac:dyDescent="0.35">
      <c r="A746" s="8"/>
      <c r="M746" s="8"/>
    </row>
    <row r="747" spans="1:13" ht="15.75" customHeight="1" x14ac:dyDescent="0.35">
      <c r="A747" s="8"/>
      <c r="M747" s="8"/>
    </row>
    <row r="748" spans="1:13" ht="15.75" customHeight="1" x14ac:dyDescent="0.35">
      <c r="A748" s="8"/>
      <c r="M748" s="8"/>
    </row>
    <row r="749" spans="1:13" ht="15.75" customHeight="1" x14ac:dyDescent="0.35">
      <c r="A749" s="8"/>
      <c r="M749" s="8"/>
    </row>
    <row r="750" spans="1:13" ht="15.75" customHeight="1" x14ac:dyDescent="0.35">
      <c r="A750" s="8"/>
      <c r="M750" s="8"/>
    </row>
    <row r="751" spans="1:13" ht="15.75" customHeight="1" x14ac:dyDescent="0.35">
      <c r="A751" s="8"/>
      <c r="M751" s="8"/>
    </row>
    <row r="752" spans="1:13" ht="15.75" customHeight="1" x14ac:dyDescent="0.35">
      <c r="A752" s="8"/>
      <c r="M752" s="8"/>
    </row>
    <row r="753" spans="1:13" ht="15.75" customHeight="1" x14ac:dyDescent="0.35">
      <c r="A753" s="8"/>
      <c r="M753" s="8"/>
    </row>
    <row r="754" spans="1:13" ht="15.75" customHeight="1" x14ac:dyDescent="0.35">
      <c r="A754" s="8"/>
      <c r="M754" s="8"/>
    </row>
    <row r="755" spans="1:13" ht="15.75" customHeight="1" x14ac:dyDescent="0.35">
      <c r="A755" s="8"/>
      <c r="M755" s="8"/>
    </row>
    <row r="756" spans="1:13" ht="15.75" customHeight="1" x14ac:dyDescent="0.35">
      <c r="A756" s="8"/>
      <c r="M756" s="8"/>
    </row>
    <row r="757" spans="1:13" ht="15.75" customHeight="1" x14ac:dyDescent="0.35">
      <c r="A757" s="8"/>
      <c r="M757" s="8"/>
    </row>
    <row r="758" spans="1:13" ht="15.75" customHeight="1" x14ac:dyDescent="0.35">
      <c r="A758" s="8"/>
      <c r="M758" s="8"/>
    </row>
    <row r="759" spans="1:13" ht="15.75" customHeight="1" x14ac:dyDescent="0.35">
      <c r="A759" s="8"/>
      <c r="M759" s="8"/>
    </row>
    <row r="760" spans="1:13" ht="15.75" customHeight="1" x14ac:dyDescent="0.35">
      <c r="A760" s="8"/>
      <c r="M760" s="8"/>
    </row>
    <row r="761" spans="1:13" ht="15.75" customHeight="1" x14ac:dyDescent="0.35">
      <c r="A761" s="8"/>
      <c r="M761" s="8"/>
    </row>
    <row r="762" spans="1:13" ht="15.75" customHeight="1" x14ac:dyDescent="0.35">
      <c r="A762" s="8"/>
      <c r="M762" s="8"/>
    </row>
    <row r="763" spans="1:13" ht="15.75" customHeight="1" x14ac:dyDescent="0.35">
      <c r="A763" s="8"/>
      <c r="M763" s="8"/>
    </row>
    <row r="764" spans="1:13" ht="15.75" customHeight="1" x14ac:dyDescent="0.35">
      <c r="A764" s="8"/>
      <c r="M764" s="8"/>
    </row>
    <row r="765" spans="1:13" ht="15.75" customHeight="1" x14ac:dyDescent="0.35">
      <c r="A765" s="8"/>
      <c r="M765" s="8"/>
    </row>
    <row r="766" spans="1:13" ht="15.75" customHeight="1" x14ac:dyDescent="0.35">
      <c r="A766" s="8"/>
      <c r="M766" s="8"/>
    </row>
    <row r="767" spans="1:13" ht="15.75" customHeight="1" x14ac:dyDescent="0.35">
      <c r="A767" s="8"/>
      <c r="M767" s="8"/>
    </row>
    <row r="768" spans="1:13" ht="15.75" customHeight="1" x14ac:dyDescent="0.35">
      <c r="A768" s="8"/>
      <c r="M768" s="8"/>
    </row>
    <row r="769" spans="1:13" ht="15.75" customHeight="1" x14ac:dyDescent="0.35">
      <c r="A769" s="8"/>
      <c r="M769" s="8"/>
    </row>
    <row r="770" spans="1:13" ht="15.75" customHeight="1" x14ac:dyDescent="0.35">
      <c r="A770" s="8"/>
      <c r="M770" s="8"/>
    </row>
    <row r="771" spans="1:13" ht="15.75" customHeight="1" x14ac:dyDescent="0.35">
      <c r="A771" s="8"/>
      <c r="M771" s="8"/>
    </row>
    <row r="772" spans="1:13" ht="15.75" customHeight="1" x14ac:dyDescent="0.35">
      <c r="A772" s="8"/>
      <c r="M772" s="8"/>
    </row>
    <row r="773" spans="1:13" ht="15.75" customHeight="1" x14ac:dyDescent="0.35">
      <c r="A773" s="8"/>
      <c r="M773" s="8"/>
    </row>
    <row r="774" spans="1:13" ht="15.75" customHeight="1" x14ac:dyDescent="0.35">
      <c r="A774" s="8"/>
      <c r="M774" s="8"/>
    </row>
    <row r="775" spans="1:13" ht="15.75" customHeight="1" x14ac:dyDescent="0.35">
      <c r="A775" s="8"/>
      <c r="M775" s="8"/>
    </row>
    <row r="776" spans="1:13" ht="15.75" customHeight="1" x14ac:dyDescent="0.35">
      <c r="A776" s="8"/>
      <c r="M776" s="8"/>
    </row>
    <row r="777" spans="1:13" ht="15.75" customHeight="1" x14ac:dyDescent="0.35">
      <c r="A777" s="8"/>
      <c r="M777" s="8"/>
    </row>
    <row r="778" spans="1:13" ht="15.75" customHeight="1" x14ac:dyDescent="0.35">
      <c r="A778" s="8"/>
      <c r="M778" s="8"/>
    </row>
    <row r="779" spans="1:13" ht="15.75" customHeight="1" x14ac:dyDescent="0.35">
      <c r="A779" s="8"/>
      <c r="M779" s="8"/>
    </row>
    <row r="780" spans="1:13" ht="15.75" customHeight="1" x14ac:dyDescent="0.35">
      <c r="A780" s="8"/>
      <c r="M780" s="8"/>
    </row>
    <row r="781" spans="1:13" ht="15.75" customHeight="1" x14ac:dyDescent="0.35">
      <c r="A781" s="8"/>
      <c r="M781" s="8"/>
    </row>
    <row r="782" spans="1:13" ht="15.75" customHeight="1" x14ac:dyDescent="0.35">
      <c r="A782" s="8"/>
      <c r="M782" s="8"/>
    </row>
    <row r="783" spans="1:13" ht="15.75" customHeight="1" x14ac:dyDescent="0.35">
      <c r="A783" s="8"/>
      <c r="M783" s="8"/>
    </row>
    <row r="784" spans="1:13" ht="15.75" customHeight="1" x14ac:dyDescent="0.35">
      <c r="A784" s="8"/>
      <c r="M784" s="8"/>
    </row>
    <row r="785" spans="1:13" ht="15.75" customHeight="1" x14ac:dyDescent="0.35">
      <c r="A785" s="8"/>
      <c r="M785" s="8"/>
    </row>
    <row r="786" spans="1:13" ht="15.75" customHeight="1" x14ac:dyDescent="0.35">
      <c r="A786" s="8"/>
      <c r="M786" s="8"/>
    </row>
    <row r="787" spans="1:13" ht="15.75" customHeight="1" x14ac:dyDescent="0.35">
      <c r="A787" s="8"/>
      <c r="M787" s="8"/>
    </row>
    <row r="788" spans="1:13" ht="15.75" customHeight="1" x14ac:dyDescent="0.35">
      <c r="A788" s="8"/>
      <c r="M788" s="8"/>
    </row>
    <row r="789" spans="1:13" ht="15.75" customHeight="1" x14ac:dyDescent="0.35">
      <c r="A789" s="8"/>
      <c r="M789" s="8"/>
    </row>
    <row r="790" spans="1:13" ht="15.75" customHeight="1" x14ac:dyDescent="0.35">
      <c r="A790" s="8"/>
      <c r="M790" s="8"/>
    </row>
    <row r="791" spans="1:13" ht="15.75" customHeight="1" x14ac:dyDescent="0.35">
      <c r="A791" s="8"/>
      <c r="M791" s="8"/>
    </row>
    <row r="792" spans="1:13" ht="15.75" customHeight="1" x14ac:dyDescent="0.35">
      <c r="A792" s="8"/>
      <c r="M792" s="8"/>
    </row>
    <row r="793" spans="1:13" ht="15.75" customHeight="1" x14ac:dyDescent="0.35">
      <c r="A793" s="8"/>
      <c r="M793" s="8"/>
    </row>
    <row r="794" spans="1:13" ht="15.75" customHeight="1" x14ac:dyDescent="0.35">
      <c r="A794" s="8"/>
      <c r="M794" s="8"/>
    </row>
    <row r="795" spans="1:13" ht="15.75" customHeight="1" x14ac:dyDescent="0.35">
      <c r="A795" s="8"/>
      <c r="M795" s="8"/>
    </row>
    <row r="796" spans="1:13" ht="15.75" customHeight="1" x14ac:dyDescent="0.35">
      <c r="A796" s="8"/>
      <c r="M796" s="8"/>
    </row>
    <row r="797" spans="1:13" ht="15.75" customHeight="1" x14ac:dyDescent="0.35">
      <c r="A797" s="8"/>
      <c r="M797" s="8"/>
    </row>
    <row r="798" spans="1:13" ht="15.75" customHeight="1" x14ac:dyDescent="0.35">
      <c r="A798" s="8"/>
      <c r="M798" s="8"/>
    </row>
    <row r="799" spans="1:13" ht="15.75" customHeight="1" x14ac:dyDescent="0.35">
      <c r="A799" s="8"/>
      <c r="M799" s="8"/>
    </row>
    <row r="800" spans="1:13" ht="15.75" customHeight="1" x14ac:dyDescent="0.35">
      <c r="A800" s="8"/>
      <c r="M800" s="8"/>
    </row>
    <row r="801" spans="1:13" ht="15.75" customHeight="1" x14ac:dyDescent="0.35">
      <c r="A801" s="8"/>
      <c r="M801" s="8"/>
    </row>
    <row r="802" spans="1:13" ht="15.75" customHeight="1" x14ac:dyDescent="0.35">
      <c r="A802" s="8"/>
      <c r="M802" s="8"/>
    </row>
    <row r="803" spans="1:13" ht="15.75" customHeight="1" x14ac:dyDescent="0.35">
      <c r="A803" s="8"/>
      <c r="M803" s="8"/>
    </row>
    <row r="804" spans="1:13" ht="15.75" customHeight="1" x14ac:dyDescent="0.35">
      <c r="A804" s="8"/>
      <c r="M804" s="8"/>
    </row>
    <row r="805" spans="1:13" ht="15.75" customHeight="1" x14ac:dyDescent="0.35">
      <c r="A805" s="8"/>
      <c r="M805" s="8"/>
    </row>
    <row r="806" spans="1:13" ht="15.75" customHeight="1" x14ac:dyDescent="0.35">
      <c r="A806" s="8"/>
      <c r="M806" s="8"/>
    </row>
    <row r="807" spans="1:13" ht="15.75" customHeight="1" x14ac:dyDescent="0.35">
      <c r="A807" s="8"/>
      <c r="M807" s="8"/>
    </row>
    <row r="808" spans="1:13" ht="15.75" customHeight="1" x14ac:dyDescent="0.35">
      <c r="A808" s="8"/>
      <c r="M808" s="8"/>
    </row>
    <row r="809" spans="1:13" ht="15.75" customHeight="1" x14ac:dyDescent="0.35">
      <c r="A809" s="8"/>
      <c r="M809" s="8"/>
    </row>
    <row r="810" spans="1:13" ht="15.75" customHeight="1" x14ac:dyDescent="0.35">
      <c r="A810" s="8"/>
      <c r="M810" s="8"/>
    </row>
    <row r="811" spans="1:13" ht="15.75" customHeight="1" x14ac:dyDescent="0.35">
      <c r="A811" s="8"/>
      <c r="M811" s="8"/>
    </row>
    <row r="812" spans="1:13" ht="15.75" customHeight="1" x14ac:dyDescent="0.35">
      <c r="A812" s="8"/>
      <c r="M812" s="8"/>
    </row>
    <row r="813" spans="1:13" ht="15.75" customHeight="1" x14ac:dyDescent="0.35">
      <c r="A813" s="8"/>
      <c r="M813" s="8"/>
    </row>
    <row r="814" spans="1:13" ht="15.75" customHeight="1" x14ac:dyDescent="0.35">
      <c r="A814" s="8"/>
      <c r="M814" s="8"/>
    </row>
    <row r="815" spans="1:13" ht="15.75" customHeight="1" x14ac:dyDescent="0.35">
      <c r="A815" s="8"/>
      <c r="M815" s="8"/>
    </row>
    <row r="816" spans="1:13" ht="15.75" customHeight="1" x14ac:dyDescent="0.35">
      <c r="A816" s="8"/>
      <c r="M816" s="8"/>
    </row>
    <row r="817" spans="1:13" ht="15.75" customHeight="1" x14ac:dyDescent="0.35">
      <c r="A817" s="8"/>
      <c r="M817" s="8"/>
    </row>
    <row r="818" spans="1:13" ht="15.75" customHeight="1" x14ac:dyDescent="0.35">
      <c r="A818" s="8"/>
      <c r="M818" s="8"/>
    </row>
    <row r="819" spans="1:13" ht="15.75" customHeight="1" x14ac:dyDescent="0.35">
      <c r="A819" s="8"/>
      <c r="M819" s="8"/>
    </row>
    <row r="820" spans="1:13" ht="15.75" customHeight="1" x14ac:dyDescent="0.35">
      <c r="A820" s="8"/>
      <c r="M820" s="8"/>
    </row>
    <row r="821" spans="1:13" ht="15.75" customHeight="1" x14ac:dyDescent="0.35">
      <c r="A821" s="8"/>
      <c r="M821" s="8"/>
    </row>
    <row r="822" spans="1:13" ht="15.75" customHeight="1" x14ac:dyDescent="0.35">
      <c r="A822" s="8"/>
      <c r="M822" s="8"/>
    </row>
    <row r="823" spans="1:13" ht="15.75" customHeight="1" x14ac:dyDescent="0.35">
      <c r="A823" s="8"/>
      <c r="M823" s="8"/>
    </row>
    <row r="824" spans="1:13" ht="15.75" customHeight="1" x14ac:dyDescent="0.35">
      <c r="A824" s="8"/>
      <c r="M824" s="8"/>
    </row>
    <row r="825" spans="1:13" ht="15.75" customHeight="1" x14ac:dyDescent="0.35">
      <c r="A825" s="8"/>
      <c r="M825" s="8"/>
    </row>
    <row r="826" spans="1:13" ht="15.75" customHeight="1" x14ac:dyDescent="0.35">
      <c r="A826" s="8"/>
      <c r="M826" s="8"/>
    </row>
    <row r="827" spans="1:13" ht="15.75" customHeight="1" x14ac:dyDescent="0.35">
      <c r="A827" s="8"/>
      <c r="M827" s="8"/>
    </row>
    <row r="828" spans="1:13" ht="15.75" customHeight="1" x14ac:dyDescent="0.35">
      <c r="A828" s="8"/>
      <c r="M828" s="8"/>
    </row>
    <row r="829" spans="1:13" ht="15.75" customHeight="1" x14ac:dyDescent="0.35">
      <c r="A829" s="8"/>
      <c r="M829" s="8"/>
    </row>
    <row r="830" spans="1:13" ht="15.75" customHeight="1" x14ac:dyDescent="0.35">
      <c r="A830" s="8"/>
      <c r="M830" s="8"/>
    </row>
    <row r="831" spans="1:13" ht="15.75" customHeight="1" x14ac:dyDescent="0.35">
      <c r="A831" s="8"/>
      <c r="M831" s="8"/>
    </row>
    <row r="832" spans="1:13" ht="15.75" customHeight="1" x14ac:dyDescent="0.35">
      <c r="A832" s="8"/>
      <c r="M832" s="8"/>
    </row>
    <row r="833" spans="1:13" ht="15.75" customHeight="1" x14ac:dyDescent="0.35">
      <c r="A833" s="8"/>
      <c r="M833" s="8"/>
    </row>
    <row r="834" spans="1:13" ht="15.75" customHeight="1" x14ac:dyDescent="0.35">
      <c r="A834" s="8"/>
      <c r="M834" s="8"/>
    </row>
    <row r="835" spans="1:13" ht="15.75" customHeight="1" x14ac:dyDescent="0.35">
      <c r="A835" s="8"/>
      <c r="M835" s="8"/>
    </row>
    <row r="836" spans="1:13" ht="15.75" customHeight="1" x14ac:dyDescent="0.35">
      <c r="A836" s="8"/>
      <c r="M836" s="8"/>
    </row>
    <row r="837" spans="1:13" ht="15.75" customHeight="1" x14ac:dyDescent="0.35">
      <c r="A837" s="8"/>
      <c r="M837" s="8"/>
    </row>
    <row r="838" spans="1:13" ht="15.75" customHeight="1" x14ac:dyDescent="0.35">
      <c r="A838" s="8"/>
      <c r="M838" s="8"/>
    </row>
    <row r="839" spans="1:13" ht="15.75" customHeight="1" x14ac:dyDescent="0.35">
      <c r="A839" s="8"/>
      <c r="M839" s="8"/>
    </row>
    <row r="840" spans="1:13" ht="15.75" customHeight="1" x14ac:dyDescent="0.35">
      <c r="A840" s="8"/>
      <c r="M840" s="8"/>
    </row>
    <row r="841" spans="1:13" ht="15.75" customHeight="1" x14ac:dyDescent="0.35">
      <c r="A841" s="8"/>
      <c r="M841" s="8"/>
    </row>
    <row r="842" spans="1:13" ht="15.75" customHeight="1" x14ac:dyDescent="0.35">
      <c r="A842" s="8"/>
      <c r="M842" s="8"/>
    </row>
    <row r="843" spans="1:13" ht="15.75" customHeight="1" x14ac:dyDescent="0.35">
      <c r="A843" s="8"/>
      <c r="M843" s="8"/>
    </row>
    <row r="844" spans="1:13" ht="15.75" customHeight="1" x14ac:dyDescent="0.35">
      <c r="A844" s="8"/>
      <c r="M844" s="8"/>
    </row>
    <row r="845" spans="1:13" ht="15.75" customHeight="1" x14ac:dyDescent="0.35">
      <c r="A845" s="8"/>
      <c r="M845" s="8"/>
    </row>
    <row r="846" spans="1:13" ht="15.75" customHeight="1" x14ac:dyDescent="0.35">
      <c r="A846" s="8"/>
      <c r="M846" s="8"/>
    </row>
    <row r="847" spans="1:13" ht="15.75" customHeight="1" x14ac:dyDescent="0.35">
      <c r="A847" s="8"/>
      <c r="M847" s="8"/>
    </row>
    <row r="848" spans="1:13" ht="15.75" customHeight="1" x14ac:dyDescent="0.35">
      <c r="A848" s="8"/>
      <c r="M848" s="8"/>
    </row>
    <row r="849" spans="1:13" ht="15.75" customHeight="1" x14ac:dyDescent="0.35">
      <c r="A849" s="8"/>
      <c r="M849" s="8"/>
    </row>
    <row r="850" spans="1:13" ht="15.75" customHeight="1" x14ac:dyDescent="0.35">
      <c r="A850" s="8"/>
      <c r="M850" s="8"/>
    </row>
    <row r="851" spans="1:13" ht="15.75" customHeight="1" x14ac:dyDescent="0.35">
      <c r="A851" s="8"/>
      <c r="M851" s="8"/>
    </row>
    <row r="852" spans="1:13" ht="15.75" customHeight="1" x14ac:dyDescent="0.35">
      <c r="A852" s="8"/>
      <c r="M852" s="8"/>
    </row>
    <row r="853" spans="1:13" ht="15.75" customHeight="1" x14ac:dyDescent="0.35">
      <c r="A853" s="8"/>
      <c r="M853" s="8"/>
    </row>
    <row r="854" spans="1:13" ht="15.75" customHeight="1" x14ac:dyDescent="0.35">
      <c r="A854" s="8"/>
      <c r="M854" s="8"/>
    </row>
    <row r="855" spans="1:13" ht="15.75" customHeight="1" x14ac:dyDescent="0.35">
      <c r="A855" s="8"/>
      <c r="M855" s="8"/>
    </row>
    <row r="856" spans="1:13" ht="15.75" customHeight="1" x14ac:dyDescent="0.35">
      <c r="A856" s="8"/>
      <c r="M856" s="8"/>
    </row>
    <row r="857" spans="1:13" ht="15.75" customHeight="1" x14ac:dyDescent="0.35">
      <c r="A857" s="8"/>
      <c r="M857" s="8"/>
    </row>
    <row r="858" spans="1:13" ht="15.75" customHeight="1" x14ac:dyDescent="0.35">
      <c r="A858" s="8"/>
      <c r="M858" s="8"/>
    </row>
    <row r="859" spans="1:13" ht="15.75" customHeight="1" x14ac:dyDescent="0.35">
      <c r="A859" s="8"/>
      <c r="M859" s="8"/>
    </row>
    <row r="860" spans="1:13" ht="15.75" customHeight="1" x14ac:dyDescent="0.35">
      <c r="A860" s="8"/>
      <c r="M860" s="8"/>
    </row>
    <row r="861" spans="1:13" ht="15.75" customHeight="1" x14ac:dyDescent="0.35">
      <c r="A861" s="8"/>
      <c r="M861" s="8"/>
    </row>
    <row r="862" spans="1:13" ht="15.75" customHeight="1" x14ac:dyDescent="0.35">
      <c r="A862" s="8"/>
      <c r="M862" s="8"/>
    </row>
    <row r="863" spans="1:13" ht="15.75" customHeight="1" x14ac:dyDescent="0.35">
      <c r="A863" s="8"/>
      <c r="M863" s="8"/>
    </row>
    <row r="864" spans="1:13" ht="15.75" customHeight="1" x14ac:dyDescent="0.35">
      <c r="A864" s="8"/>
      <c r="M864" s="8"/>
    </row>
    <row r="865" spans="1:13" ht="15.75" customHeight="1" x14ac:dyDescent="0.35">
      <c r="A865" s="8"/>
      <c r="M865" s="8"/>
    </row>
    <row r="866" spans="1:13" ht="15.75" customHeight="1" x14ac:dyDescent="0.35">
      <c r="A866" s="8"/>
      <c r="M866" s="8"/>
    </row>
    <row r="867" spans="1:13" ht="15.75" customHeight="1" x14ac:dyDescent="0.35">
      <c r="A867" s="8"/>
      <c r="M867" s="8"/>
    </row>
    <row r="868" spans="1:13" ht="15.75" customHeight="1" x14ac:dyDescent="0.35">
      <c r="A868" s="8"/>
      <c r="M868" s="8"/>
    </row>
    <row r="869" spans="1:13" ht="15.75" customHeight="1" x14ac:dyDescent="0.35">
      <c r="A869" s="8"/>
      <c r="M869" s="8"/>
    </row>
    <row r="870" spans="1:13" ht="15.75" customHeight="1" x14ac:dyDescent="0.35">
      <c r="A870" s="8"/>
      <c r="M870" s="8"/>
    </row>
    <row r="871" spans="1:13" ht="15.75" customHeight="1" x14ac:dyDescent="0.35">
      <c r="A871" s="8"/>
      <c r="M871" s="8"/>
    </row>
    <row r="872" spans="1:13" ht="15.75" customHeight="1" x14ac:dyDescent="0.35">
      <c r="A872" s="8"/>
      <c r="M872" s="8"/>
    </row>
    <row r="873" spans="1:13" ht="15.75" customHeight="1" x14ac:dyDescent="0.35">
      <c r="A873" s="8"/>
      <c r="M873" s="8"/>
    </row>
    <row r="874" spans="1:13" ht="15.75" customHeight="1" x14ac:dyDescent="0.35">
      <c r="A874" s="8"/>
      <c r="M874" s="8"/>
    </row>
    <row r="875" spans="1:13" ht="15.75" customHeight="1" x14ac:dyDescent="0.35">
      <c r="A875" s="8"/>
      <c r="M875" s="8"/>
    </row>
    <row r="876" spans="1:13" ht="15.75" customHeight="1" x14ac:dyDescent="0.35">
      <c r="A876" s="8"/>
      <c r="M876" s="8"/>
    </row>
    <row r="877" spans="1:13" ht="15.75" customHeight="1" x14ac:dyDescent="0.35">
      <c r="A877" s="8"/>
      <c r="M877" s="8"/>
    </row>
    <row r="878" spans="1:13" ht="15.75" customHeight="1" x14ac:dyDescent="0.35">
      <c r="A878" s="8"/>
      <c r="M878" s="8"/>
    </row>
    <row r="879" spans="1:13" ht="15.75" customHeight="1" x14ac:dyDescent="0.35">
      <c r="A879" s="8"/>
      <c r="M879" s="8"/>
    </row>
    <row r="880" spans="1:13" ht="15.75" customHeight="1" x14ac:dyDescent="0.35">
      <c r="A880" s="8"/>
      <c r="M880" s="8"/>
    </row>
    <row r="881" spans="1:13" ht="15.75" customHeight="1" x14ac:dyDescent="0.35">
      <c r="A881" s="8"/>
      <c r="M881" s="8"/>
    </row>
    <row r="882" spans="1:13" ht="15.75" customHeight="1" x14ac:dyDescent="0.35">
      <c r="A882" s="8"/>
      <c r="M882" s="8"/>
    </row>
    <row r="883" spans="1:13" ht="15.75" customHeight="1" x14ac:dyDescent="0.35">
      <c r="A883" s="8"/>
      <c r="M883" s="8"/>
    </row>
    <row r="884" spans="1:13" ht="15.75" customHeight="1" x14ac:dyDescent="0.35">
      <c r="A884" s="8"/>
      <c r="M884" s="8"/>
    </row>
    <row r="885" spans="1:13" ht="15.75" customHeight="1" x14ac:dyDescent="0.35">
      <c r="A885" s="8"/>
      <c r="M885" s="8"/>
    </row>
    <row r="886" spans="1:13" ht="15.75" customHeight="1" x14ac:dyDescent="0.35">
      <c r="A886" s="8"/>
      <c r="M886" s="8"/>
    </row>
    <row r="887" spans="1:13" ht="15.75" customHeight="1" x14ac:dyDescent="0.35">
      <c r="A887" s="8"/>
      <c r="M887" s="8"/>
    </row>
    <row r="888" spans="1:13" ht="15.75" customHeight="1" x14ac:dyDescent="0.35">
      <c r="A888" s="8"/>
      <c r="M888" s="8"/>
    </row>
    <row r="889" spans="1:13" ht="15.75" customHeight="1" x14ac:dyDescent="0.35">
      <c r="A889" s="8"/>
      <c r="M889" s="8"/>
    </row>
    <row r="890" spans="1:13" ht="15.75" customHeight="1" x14ac:dyDescent="0.35">
      <c r="A890" s="8"/>
      <c r="M890" s="8"/>
    </row>
    <row r="891" spans="1:13" ht="15.75" customHeight="1" x14ac:dyDescent="0.35">
      <c r="A891" s="8"/>
      <c r="M891" s="8"/>
    </row>
    <row r="892" spans="1:13" ht="15.75" customHeight="1" x14ac:dyDescent="0.35">
      <c r="A892" s="8"/>
      <c r="M892" s="8"/>
    </row>
    <row r="893" spans="1:13" ht="15.75" customHeight="1" x14ac:dyDescent="0.35">
      <c r="A893" s="8"/>
      <c r="M893" s="8"/>
    </row>
    <row r="894" spans="1:13" ht="15.75" customHeight="1" x14ac:dyDescent="0.35">
      <c r="A894" s="8"/>
      <c r="M894" s="8"/>
    </row>
    <row r="895" spans="1:13" ht="15.75" customHeight="1" x14ac:dyDescent="0.35">
      <c r="A895" s="8"/>
      <c r="M895" s="8"/>
    </row>
    <row r="896" spans="1:13" ht="15.75" customHeight="1" x14ac:dyDescent="0.35">
      <c r="A896" s="8"/>
      <c r="M896" s="8"/>
    </row>
    <row r="897" spans="1:13" ht="15.75" customHeight="1" x14ac:dyDescent="0.35">
      <c r="A897" s="8"/>
      <c r="M897" s="8"/>
    </row>
    <row r="898" spans="1:13" ht="15.75" customHeight="1" x14ac:dyDescent="0.35">
      <c r="A898" s="8"/>
      <c r="M898" s="8"/>
    </row>
    <row r="899" spans="1:13" ht="15.75" customHeight="1" x14ac:dyDescent="0.35">
      <c r="A899" s="8"/>
      <c r="M899" s="8"/>
    </row>
    <row r="900" spans="1:13" ht="15.75" customHeight="1" x14ac:dyDescent="0.35">
      <c r="A900" s="8"/>
      <c r="M900" s="8"/>
    </row>
    <row r="901" spans="1:13" ht="15.75" customHeight="1" x14ac:dyDescent="0.35">
      <c r="A901" s="8"/>
      <c r="M901" s="8"/>
    </row>
    <row r="902" spans="1:13" ht="15.75" customHeight="1" x14ac:dyDescent="0.35">
      <c r="A902" s="8"/>
      <c r="M902" s="8"/>
    </row>
    <row r="903" spans="1:13" ht="15.75" customHeight="1" x14ac:dyDescent="0.35">
      <c r="A903" s="8"/>
      <c r="M903" s="8"/>
    </row>
    <row r="904" spans="1:13" ht="15.75" customHeight="1" x14ac:dyDescent="0.35">
      <c r="A904" s="8"/>
      <c r="M904" s="8"/>
    </row>
    <row r="905" spans="1:13" ht="15.75" customHeight="1" x14ac:dyDescent="0.35">
      <c r="A905" s="8"/>
      <c r="M905" s="8"/>
    </row>
    <row r="906" spans="1:13" ht="15.75" customHeight="1" x14ac:dyDescent="0.35">
      <c r="A906" s="8"/>
      <c r="M906" s="8"/>
    </row>
    <row r="907" spans="1:13" ht="15.75" customHeight="1" x14ac:dyDescent="0.35">
      <c r="A907" s="8"/>
      <c r="M907" s="8"/>
    </row>
    <row r="908" spans="1:13" ht="15.75" customHeight="1" x14ac:dyDescent="0.35">
      <c r="A908" s="8"/>
      <c r="M908" s="8"/>
    </row>
    <row r="909" spans="1:13" ht="15.75" customHeight="1" x14ac:dyDescent="0.35">
      <c r="A909" s="8"/>
      <c r="M909" s="8"/>
    </row>
    <row r="910" spans="1:13" ht="15.75" customHeight="1" x14ac:dyDescent="0.35">
      <c r="A910" s="8"/>
      <c r="M910" s="8"/>
    </row>
    <row r="911" spans="1:13" ht="15.75" customHeight="1" x14ac:dyDescent="0.35">
      <c r="A911" s="8"/>
      <c r="M911" s="8"/>
    </row>
    <row r="912" spans="1:13" ht="15.75" customHeight="1" x14ac:dyDescent="0.35">
      <c r="A912" s="8"/>
      <c r="M912" s="8"/>
    </row>
    <row r="913" spans="1:13" ht="15.75" customHeight="1" x14ac:dyDescent="0.35">
      <c r="A913" s="8"/>
      <c r="M913" s="8"/>
    </row>
    <row r="914" spans="1:13" ht="15.75" customHeight="1" x14ac:dyDescent="0.35">
      <c r="A914" s="8"/>
      <c r="M914" s="8"/>
    </row>
    <row r="915" spans="1:13" ht="15.75" customHeight="1" x14ac:dyDescent="0.35">
      <c r="A915" s="8"/>
      <c r="M915" s="8"/>
    </row>
    <row r="916" spans="1:13" ht="15.75" customHeight="1" x14ac:dyDescent="0.35">
      <c r="A916" s="8"/>
      <c r="M916" s="8"/>
    </row>
    <row r="917" spans="1:13" ht="15.75" customHeight="1" x14ac:dyDescent="0.35">
      <c r="A917" s="8"/>
      <c r="M917" s="8"/>
    </row>
    <row r="918" spans="1:13" ht="15.75" customHeight="1" x14ac:dyDescent="0.35">
      <c r="A918" s="8"/>
      <c r="M918" s="8"/>
    </row>
    <row r="919" spans="1:13" ht="15.75" customHeight="1" x14ac:dyDescent="0.35">
      <c r="A919" s="8"/>
      <c r="M919" s="8"/>
    </row>
    <row r="920" spans="1:13" ht="15.75" customHeight="1" x14ac:dyDescent="0.35">
      <c r="A920" s="8"/>
      <c r="M920" s="8"/>
    </row>
    <row r="921" spans="1:13" ht="15.75" customHeight="1" x14ac:dyDescent="0.35">
      <c r="A921" s="8"/>
      <c r="M921" s="8"/>
    </row>
    <row r="922" spans="1:13" ht="15.75" customHeight="1" x14ac:dyDescent="0.35">
      <c r="A922" s="8"/>
      <c r="M922" s="8"/>
    </row>
    <row r="923" spans="1:13" ht="15.75" customHeight="1" x14ac:dyDescent="0.35">
      <c r="A923" s="8"/>
      <c r="M923" s="8"/>
    </row>
    <row r="924" spans="1:13" ht="15.75" customHeight="1" x14ac:dyDescent="0.35">
      <c r="A924" s="8"/>
      <c r="M924" s="8"/>
    </row>
    <row r="925" spans="1:13" ht="15.75" customHeight="1" x14ac:dyDescent="0.35">
      <c r="A925" s="8"/>
      <c r="M925" s="8"/>
    </row>
    <row r="926" spans="1:13" ht="15.75" customHeight="1" x14ac:dyDescent="0.35">
      <c r="A926" s="8"/>
      <c r="M926" s="8"/>
    </row>
    <row r="927" spans="1:13" ht="15.75" customHeight="1" x14ac:dyDescent="0.35">
      <c r="A927" s="8"/>
      <c r="M927" s="8"/>
    </row>
    <row r="928" spans="1:13" ht="15.75" customHeight="1" x14ac:dyDescent="0.35">
      <c r="A928" s="8"/>
      <c r="M928" s="8"/>
    </row>
    <row r="929" spans="1:13" ht="15.75" customHeight="1" x14ac:dyDescent="0.35">
      <c r="A929" s="8"/>
      <c r="M929" s="8"/>
    </row>
    <row r="930" spans="1:13" ht="15.75" customHeight="1" x14ac:dyDescent="0.35">
      <c r="A930" s="8"/>
      <c r="M930" s="8"/>
    </row>
    <row r="931" spans="1:13" ht="15.75" customHeight="1" x14ac:dyDescent="0.35">
      <c r="A931" s="8"/>
      <c r="M931" s="8"/>
    </row>
    <row r="932" spans="1:13" ht="15.75" customHeight="1" x14ac:dyDescent="0.35">
      <c r="A932" s="8"/>
      <c r="M932" s="8"/>
    </row>
    <row r="933" spans="1:13" ht="15.75" customHeight="1" x14ac:dyDescent="0.35">
      <c r="A933" s="8"/>
      <c r="M933" s="8"/>
    </row>
    <row r="934" spans="1:13" ht="15.75" customHeight="1" x14ac:dyDescent="0.35">
      <c r="A934" s="8"/>
      <c r="M934" s="8"/>
    </row>
    <row r="935" spans="1:13" ht="15.75" customHeight="1" x14ac:dyDescent="0.35">
      <c r="A935" s="8"/>
      <c r="M935" s="8"/>
    </row>
    <row r="936" spans="1:13" ht="15.75" customHeight="1" x14ac:dyDescent="0.35">
      <c r="A936" s="8"/>
      <c r="M936" s="8"/>
    </row>
    <row r="937" spans="1:13" ht="15.75" customHeight="1" x14ac:dyDescent="0.35">
      <c r="A937" s="8"/>
      <c r="M937" s="8"/>
    </row>
    <row r="938" spans="1:13" ht="15.75" customHeight="1" x14ac:dyDescent="0.35">
      <c r="A938" s="8"/>
      <c r="M938" s="8"/>
    </row>
    <row r="939" spans="1:13" ht="15.75" customHeight="1" x14ac:dyDescent="0.35">
      <c r="A939" s="8"/>
      <c r="M939" s="8"/>
    </row>
    <row r="940" spans="1:13" ht="15.75" customHeight="1" x14ac:dyDescent="0.35">
      <c r="A940" s="8"/>
      <c r="M940" s="8"/>
    </row>
    <row r="941" spans="1:13" ht="15.75" customHeight="1" x14ac:dyDescent="0.35">
      <c r="A941" s="8"/>
      <c r="M941" s="8"/>
    </row>
    <row r="942" spans="1:13" ht="15.75" customHeight="1" x14ac:dyDescent="0.35">
      <c r="A942" s="8"/>
      <c r="M942" s="8"/>
    </row>
    <row r="943" spans="1:13" ht="15.75" customHeight="1" x14ac:dyDescent="0.35">
      <c r="A943" s="8"/>
      <c r="M943" s="8"/>
    </row>
    <row r="944" spans="1:13" ht="15.75" customHeight="1" x14ac:dyDescent="0.35">
      <c r="A944" s="8"/>
      <c r="M944" s="8"/>
    </row>
    <row r="945" spans="1:13" ht="15.75" customHeight="1" x14ac:dyDescent="0.35">
      <c r="A945" s="8"/>
      <c r="M945" s="8"/>
    </row>
    <row r="946" spans="1:13" ht="15.75" customHeight="1" x14ac:dyDescent="0.35">
      <c r="A946" s="8"/>
      <c r="M946" s="8"/>
    </row>
    <row r="947" spans="1:13" ht="15.75" customHeight="1" x14ac:dyDescent="0.35">
      <c r="A947" s="8"/>
      <c r="M947" s="8"/>
    </row>
    <row r="948" spans="1:13" ht="15.75" customHeight="1" x14ac:dyDescent="0.35">
      <c r="A948" s="8"/>
      <c r="M948" s="8"/>
    </row>
    <row r="949" spans="1:13" ht="15.75" customHeight="1" x14ac:dyDescent="0.35">
      <c r="A949" s="8"/>
      <c r="M949" s="8"/>
    </row>
    <row r="950" spans="1:13" ht="15.75" customHeight="1" x14ac:dyDescent="0.35">
      <c r="A950" s="8"/>
      <c r="M950" s="8"/>
    </row>
    <row r="951" spans="1:13" ht="15.75" customHeight="1" x14ac:dyDescent="0.35">
      <c r="A951" s="8"/>
      <c r="M951" s="8"/>
    </row>
    <row r="952" spans="1:13" ht="15.75" customHeight="1" x14ac:dyDescent="0.35">
      <c r="A952" s="8"/>
      <c r="M952" s="8"/>
    </row>
    <row r="953" spans="1:13" ht="15.75" customHeight="1" x14ac:dyDescent="0.35">
      <c r="A953" s="8"/>
      <c r="M953" s="8"/>
    </row>
    <row r="954" spans="1:13" ht="15.75" customHeight="1" x14ac:dyDescent="0.35">
      <c r="A954" s="8"/>
      <c r="M954" s="8"/>
    </row>
    <row r="955" spans="1:13" ht="15.75" customHeight="1" x14ac:dyDescent="0.35">
      <c r="A955" s="8"/>
      <c r="M955" s="8"/>
    </row>
    <row r="956" spans="1:13" ht="15.75" customHeight="1" x14ac:dyDescent="0.35">
      <c r="A956" s="8"/>
      <c r="M956" s="8"/>
    </row>
    <row r="957" spans="1:13" ht="15.75" customHeight="1" x14ac:dyDescent="0.35">
      <c r="A957" s="8"/>
      <c r="M957" s="8"/>
    </row>
    <row r="958" spans="1:13" ht="15.75" customHeight="1" x14ac:dyDescent="0.35">
      <c r="A958" s="8"/>
      <c r="M958" s="8"/>
    </row>
    <row r="959" spans="1:13" ht="15.75" customHeight="1" x14ac:dyDescent="0.35">
      <c r="A959" s="8"/>
      <c r="M959" s="8"/>
    </row>
    <row r="960" spans="1:13" ht="15.75" customHeight="1" x14ac:dyDescent="0.35">
      <c r="A960" s="8"/>
      <c r="M960" s="8"/>
    </row>
    <row r="961" spans="1:13" ht="15.75" customHeight="1" x14ac:dyDescent="0.35">
      <c r="A961" s="8"/>
      <c r="M961" s="8"/>
    </row>
    <row r="962" spans="1:13" ht="15.75" customHeight="1" x14ac:dyDescent="0.35">
      <c r="A962" s="8"/>
      <c r="M962" s="8"/>
    </row>
    <row r="963" spans="1:13" ht="15.75" customHeight="1" x14ac:dyDescent="0.35">
      <c r="A963" s="8"/>
      <c r="M963" s="8"/>
    </row>
    <row r="964" spans="1:13" ht="15.75" customHeight="1" x14ac:dyDescent="0.35">
      <c r="A964" s="8"/>
      <c r="M964" s="8"/>
    </row>
    <row r="965" spans="1:13" ht="15.75" customHeight="1" x14ac:dyDescent="0.35">
      <c r="A965" s="8"/>
      <c r="M965" s="8"/>
    </row>
    <row r="966" spans="1:13" ht="15.75" customHeight="1" x14ac:dyDescent="0.35">
      <c r="A966" s="8"/>
      <c r="M966" s="8"/>
    </row>
    <row r="967" spans="1:13" ht="15.75" customHeight="1" x14ac:dyDescent="0.35">
      <c r="A967" s="8"/>
      <c r="M967" s="8"/>
    </row>
    <row r="968" spans="1:13" ht="15.75" customHeight="1" x14ac:dyDescent="0.35">
      <c r="A968" s="8"/>
      <c r="M968" s="8"/>
    </row>
    <row r="969" spans="1:13" ht="15.75" customHeight="1" x14ac:dyDescent="0.35">
      <c r="A969" s="8"/>
      <c r="M969" s="8"/>
    </row>
    <row r="970" spans="1:13" ht="15.75" customHeight="1" x14ac:dyDescent="0.35">
      <c r="A970" s="8"/>
      <c r="M970" s="8"/>
    </row>
    <row r="971" spans="1:13" ht="15.75" customHeight="1" x14ac:dyDescent="0.35">
      <c r="A971" s="8"/>
      <c r="M971" s="8"/>
    </row>
    <row r="972" spans="1:13" ht="15.75" customHeight="1" x14ac:dyDescent="0.35">
      <c r="A972" s="8"/>
      <c r="M972" s="8"/>
    </row>
    <row r="973" spans="1:13" ht="15.75" customHeight="1" x14ac:dyDescent="0.35">
      <c r="A973" s="8"/>
      <c r="M973" s="8"/>
    </row>
    <row r="974" spans="1:13" ht="15.75" customHeight="1" x14ac:dyDescent="0.35">
      <c r="A974" s="8"/>
      <c r="M974" s="8"/>
    </row>
    <row r="975" spans="1:13" ht="15.75" customHeight="1" x14ac:dyDescent="0.35">
      <c r="A975" s="8"/>
      <c r="M975" s="8"/>
    </row>
    <row r="976" spans="1:13" ht="15.75" customHeight="1" x14ac:dyDescent="0.35">
      <c r="A976" s="8"/>
      <c r="M976" s="8"/>
    </row>
    <row r="977" spans="1:13" ht="15.75" customHeight="1" x14ac:dyDescent="0.35">
      <c r="A977" s="8"/>
      <c r="M977" s="8"/>
    </row>
    <row r="978" spans="1:13" ht="15.75" customHeight="1" x14ac:dyDescent="0.35">
      <c r="A978" s="8"/>
      <c r="M978" s="8"/>
    </row>
    <row r="979" spans="1:13" ht="15.75" customHeight="1" x14ac:dyDescent="0.35">
      <c r="A979" s="8"/>
      <c r="M979" s="8"/>
    </row>
    <row r="980" spans="1:13" ht="15.75" customHeight="1" x14ac:dyDescent="0.35">
      <c r="A980" s="8"/>
      <c r="M980" s="8"/>
    </row>
    <row r="981" spans="1:13" ht="15.75" customHeight="1" x14ac:dyDescent="0.35">
      <c r="A981" s="8"/>
      <c r="M981" s="8"/>
    </row>
    <row r="982" spans="1:13" ht="15.75" customHeight="1" x14ac:dyDescent="0.35">
      <c r="A982" s="8"/>
      <c r="M982" s="8"/>
    </row>
    <row r="983" spans="1:13" ht="15.75" customHeight="1" x14ac:dyDescent="0.35">
      <c r="A983" s="8"/>
      <c r="M983" s="8"/>
    </row>
    <row r="984" spans="1:13" ht="15.75" customHeight="1" x14ac:dyDescent="0.35">
      <c r="A984" s="8"/>
      <c r="M984" s="8"/>
    </row>
    <row r="985" spans="1:13" ht="15.75" customHeight="1" x14ac:dyDescent="0.35">
      <c r="A985" s="8"/>
      <c r="M985" s="8"/>
    </row>
    <row r="986" spans="1:13" ht="15.75" customHeight="1" x14ac:dyDescent="0.35">
      <c r="A986" s="8"/>
      <c r="M986" s="8"/>
    </row>
    <row r="987" spans="1:13" ht="15.75" customHeight="1" x14ac:dyDescent="0.35">
      <c r="A987" s="8"/>
      <c r="M987" s="8"/>
    </row>
    <row r="988" spans="1:13" ht="15.75" customHeight="1" x14ac:dyDescent="0.35">
      <c r="A988" s="8"/>
      <c r="M988" s="8"/>
    </row>
    <row r="989" spans="1:13" ht="15.75" customHeight="1" x14ac:dyDescent="0.35">
      <c r="A989" s="8"/>
      <c r="M989" s="8"/>
    </row>
    <row r="990" spans="1:13" ht="15.75" customHeight="1" x14ac:dyDescent="0.35">
      <c r="A990" s="8"/>
      <c r="M990" s="8"/>
    </row>
    <row r="991" spans="1:13" ht="15.75" customHeight="1" x14ac:dyDescent="0.35">
      <c r="A991" s="8"/>
      <c r="M991" s="8"/>
    </row>
    <row r="992" spans="1:13" ht="15.75" customHeight="1" x14ac:dyDescent="0.35">
      <c r="A992" s="8"/>
      <c r="M992" s="8"/>
    </row>
    <row r="993" spans="1:13" ht="15.75" customHeight="1" x14ac:dyDescent="0.35">
      <c r="A993" s="8"/>
      <c r="M993" s="8"/>
    </row>
    <row r="994" spans="1:13" ht="15.75" customHeight="1" x14ac:dyDescent="0.35">
      <c r="A994" s="8"/>
      <c r="M994" s="8"/>
    </row>
    <row r="995" spans="1:13" ht="15.75" customHeight="1" x14ac:dyDescent="0.35">
      <c r="A995" s="8"/>
      <c r="M995" s="8"/>
    </row>
    <row r="996" spans="1:13" ht="15.75" customHeight="1" x14ac:dyDescent="0.35">
      <c r="A996" s="8"/>
      <c r="M996" s="8"/>
    </row>
    <row r="997" spans="1:13" ht="15.75" customHeight="1" x14ac:dyDescent="0.35">
      <c r="A997" s="8"/>
      <c r="M997" s="8"/>
    </row>
    <row r="998" spans="1:13" ht="15.75" customHeight="1" x14ac:dyDescent="0.35">
      <c r="A998" s="8"/>
      <c r="M998" s="8"/>
    </row>
    <row r="999" spans="1:13" ht="15.75" customHeight="1" x14ac:dyDescent="0.35">
      <c r="A999" s="8"/>
      <c r="M999" s="8"/>
    </row>
    <row r="1000" spans="1:13" ht="15.75" customHeight="1" x14ac:dyDescent="0.35">
      <c r="A1000" s="8"/>
      <c r="M1000" s="8"/>
    </row>
  </sheetData>
  <mergeCells count="26">
    <mergeCell ref="B170:J170"/>
    <mergeCell ref="B178:J178"/>
    <mergeCell ref="B186:J186"/>
    <mergeCell ref="B194:J194"/>
    <mergeCell ref="B106:J106"/>
    <mergeCell ref="B114:J114"/>
    <mergeCell ref="B122:J122"/>
    <mergeCell ref="B130:J130"/>
    <mergeCell ref="B138:J138"/>
    <mergeCell ref="B146:J146"/>
    <mergeCell ref="B154:J154"/>
    <mergeCell ref="B69:J69"/>
    <mergeCell ref="B77:J77"/>
    <mergeCell ref="B85:J85"/>
    <mergeCell ref="B93:J93"/>
    <mergeCell ref="B162:J162"/>
    <mergeCell ref="B29:J29"/>
    <mergeCell ref="B37:J37"/>
    <mergeCell ref="B45:J45"/>
    <mergeCell ref="B53:J53"/>
    <mergeCell ref="B61:J61"/>
    <mergeCell ref="AS3:AS4"/>
    <mergeCell ref="AV3:AV4"/>
    <mergeCell ref="B5:J5"/>
    <mergeCell ref="B13:J13"/>
    <mergeCell ref="B21:J21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AS1000"/>
  <sheetViews>
    <sheetView workbookViewId="0"/>
  </sheetViews>
  <sheetFormatPr defaultColWidth="14.453125" defaultRowHeight="15" customHeight="1" x14ac:dyDescent="0.35"/>
  <cols>
    <col min="1" max="1" width="4.08984375" customWidth="1"/>
    <col min="2" max="2" width="11.54296875" customWidth="1"/>
    <col min="3" max="4" width="8" customWidth="1"/>
    <col min="5" max="5" width="8" hidden="1" customWidth="1"/>
    <col min="6" max="6" width="18.453125" customWidth="1"/>
    <col min="7" max="7" width="4.08984375" customWidth="1"/>
    <col min="8" max="8" width="3.453125" customWidth="1"/>
    <col min="9" max="9" width="4.08984375" customWidth="1"/>
    <col min="10" max="10" width="19.81640625" customWidth="1"/>
    <col min="11" max="11" width="9.08984375" hidden="1" customWidth="1"/>
    <col min="12" max="12" width="15.08984375" customWidth="1"/>
    <col min="13" max="14" width="9.08984375" customWidth="1"/>
    <col min="15" max="15" width="4.08984375" customWidth="1"/>
    <col min="16" max="17" width="16.54296875" customWidth="1"/>
    <col min="18" max="18" width="5.54296875" customWidth="1"/>
    <col min="19" max="21" width="3.81640625" customWidth="1"/>
    <col min="22" max="24" width="4.453125" customWidth="1"/>
    <col min="25" max="25" width="5.453125" customWidth="1"/>
    <col min="26" max="26" width="11.08984375" customWidth="1"/>
    <col min="27" max="27" width="9.08984375" customWidth="1"/>
    <col min="28" max="28" width="9.08984375" hidden="1" customWidth="1"/>
    <col min="29" max="29" width="10.08984375" hidden="1" customWidth="1"/>
    <col min="30" max="30" width="15.81640625" hidden="1" customWidth="1"/>
    <col min="31" max="39" width="9.08984375" hidden="1" customWidth="1"/>
    <col min="40" max="40" width="13.453125" hidden="1" customWidth="1"/>
    <col min="41" max="41" width="14.453125" hidden="1"/>
    <col min="42" max="42" width="9.08984375" hidden="1" customWidth="1"/>
    <col min="43" max="43" width="9.08984375" customWidth="1"/>
    <col min="44" max="44" width="10" customWidth="1"/>
    <col min="45" max="45" width="28.54296875" customWidth="1"/>
  </cols>
  <sheetData>
    <row r="1" spans="1:45" ht="14.5" x14ac:dyDescent="0.35">
      <c r="A1" s="7"/>
      <c r="B1" s="8"/>
      <c r="C1" s="8"/>
      <c r="D1" s="8"/>
      <c r="E1" s="7"/>
      <c r="F1" s="7"/>
      <c r="G1" s="7"/>
      <c r="H1" s="7"/>
      <c r="I1" s="7"/>
      <c r="J1" s="7"/>
      <c r="K1" s="7"/>
      <c r="L1" s="8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1:45" ht="14.5" x14ac:dyDescent="0.35">
      <c r="A2" s="7"/>
      <c r="B2" s="8"/>
      <c r="C2" s="8"/>
      <c r="D2" s="8"/>
      <c r="E2" s="7"/>
      <c r="F2" s="9" t="s">
        <v>29</v>
      </c>
      <c r="G2" s="7"/>
      <c r="H2" s="7"/>
      <c r="I2" s="7"/>
      <c r="J2" s="7"/>
      <c r="K2" s="7"/>
      <c r="L2" s="8"/>
      <c r="M2" s="7"/>
      <c r="N2" s="7"/>
      <c r="O2" s="7"/>
      <c r="P2" s="9" t="s">
        <v>120</v>
      </c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</row>
    <row r="3" spans="1:45" ht="14.5" x14ac:dyDescent="0.35">
      <c r="A3" s="7"/>
      <c r="B3" s="8"/>
      <c r="C3" s="8"/>
      <c r="D3" s="8"/>
      <c r="E3" s="7"/>
      <c r="F3" s="7"/>
      <c r="G3" s="7"/>
      <c r="H3" s="7"/>
      <c r="I3" s="7"/>
      <c r="J3" s="7"/>
      <c r="K3" s="7"/>
      <c r="L3" s="8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97" t="s">
        <v>31</v>
      </c>
    </row>
    <row r="4" spans="1:45" ht="14.5" x14ac:dyDescent="0.35">
      <c r="A4" s="7"/>
      <c r="B4" s="14" t="s">
        <v>33</v>
      </c>
      <c r="C4" s="14" t="s">
        <v>34</v>
      </c>
      <c r="D4" s="14" t="s">
        <v>35</v>
      </c>
      <c r="E4" s="81" t="s">
        <v>36</v>
      </c>
      <c r="F4" s="7"/>
      <c r="G4" s="7"/>
      <c r="H4" s="7"/>
      <c r="I4" s="7"/>
      <c r="J4" s="7"/>
      <c r="K4" s="12" t="s">
        <v>36</v>
      </c>
      <c r="L4" s="8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92"/>
    </row>
    <row r="5" spans="1:45" ht="14.5" x14ac:dyDescent="0.35">
      <c r="A5" s="7"/>
      <c r="B5" s="98" t="s">
        <v>37</v>
      </c>
      <c r="C5" s="99"/>
      <c r="D5" s="99"/>
      <c r="E5" s="99"/>
      <c r="F5" s="99"/>
      <c r="G5" s="99"/>
      <c r="H5" s="99"/>
      <c r="I5" s="99"/>
      <c r="J5" s="99"/>
      <c r="K5" s="82"/>
      <c r="L5" s="14" t="s">
        <v>38</v>
      </c>
      <c r="M5" s="7"/>
      <c r="N5" s="7"/>
      <c r="O5" s="15" t="s">
        <v>39</v>
      </c>
      <c r="P5" s="15" t="s">
        <v>40</v>
      </c>
      <c r="Q5" s="15" t="s">
        <v>41</v>
      </c>
      <c r="R5" s="15" t="s">
        <v>42</v>
      </c>
      <c r="S5" s="15" t="s">
        <v>43</v>
      </c>
      <c r="T5" s="15" t="s">
        <v>44</v>
      </c>
      <c r="U5" s="15" t="s">
        <v>45</v>
      </c>
      <c r="V5" s="15" t="s">
        <v>46</v>
      </c>
      <c r="W5" s="15" t="s">
        <v>47</v>
      </c>
      <c r="X5" s="15" t="s">
        <v>48</v>
      </c>
      <c r="Y5" s="15" t="s">
        <v>49</v>
      </c>
      <c r="Z5" s="17" t="s">
        <v>50</v>
      </c>
      <c r="AA5" s="7"/>
      <c r="AB5" s="15" t="s">
        <v>51</v>
      </c>
      <c r="AC5" s="15" t="s">
        <v>40</v>
      </c>
      <c r="AD5" s="15" t="s">
        <v>41</v>
      </c>
      <c r="AE5" s="15" t="s">
        <v>42</v>
      </c>
      <c r="AF5" s="15" t="s">
        <v>43</v>
      </c>
      <c r="AG5" s="15" t="s">
        <v>44</v>
      </c>
      <c r="AH5" s="15" t="s">
        <v>45</v>
      </c>
      <c r="AI5" s="19" t="s">
        <v>46</v>
      </c>
      <c r="AJ5" s="19" t="s">
        <v>47</v>
      </c>
      <c r="AK5" s="20" t="s">
        <v>48</v>
      </c>
      <c r="AL5" s="20" t="s">
        <v>49</v>
      </c>
      <c r="AM5" s="21" t="s">
        <v>52</v>
      </c>
      <c r="AN5" s="22" t="s">
        <v>53</v>
      </c>
      <c r="AO5" s="22" t="s">
        <v>54</v>
      </c>
      <c r="AP5" s="22"/>
      <c r="AQ5" s="7">
        <v>1</v>
      </c>
      <c r="AR5" s="2" t="s">
        <v>2</v>
      </c>
      <c r="AS5" s="2" t="s">
        <v>121</v>
      </c>
    </row>
    <row r="6" spans="1:45" ht="15.5" x14ac:dyDescent="0.35">
      <c r="A6" s="7"/>
      <c r="B6" s="83">
        <v>43106</v>
      </c>
      <c r="C6" s="78">
        <v>0.39583333333333331</v>
      </c>
      <c r="D6" s="78" t="s">
        <v>56</v>
      </c>
      <c r="E6" s="58">
        <f t="shared" ref="E6:E7" si="0">IF(ISNUMBER(G6),IF(G6&gt;I6,3,IF(G6=I6,1,0))," ")</f>
        <v>0</v>
      </c>
      <c r="F6" s="14" t="str">
        <f t="shared" ref="F6:F7" si="1">VLOOKUP($AQ5,$AQ$3:$AS$12,3,0)</f>
        <v>Luís F Silva</v>
      </c>
      <c r="G6" s="79">
        <v>0</v>
      </c>
      <c r="H6" s="14" t="s">
        <v>57</v>
      </c>
      <c r="I6" s="79">
        <v>2</v>
      </c>
      <c r="J6" s="80" t="str">
        <f>VLOOKUP($AQ9,$AQ$3:$AS$12,3,0)</f>
        <v>Luís M Silva</v>
      </c>
      <c r="K6" s="71">
        <f t="shared" ref="K6:K7" si="2">IF(ISNUMBER(G6),IF(I6&gt;G6,3,IF(I6=G6,1,0))," ")</f>
        <v>3</v>
      </c>
      <c r="L6" s="14" t="str">
        <f>VLOOKUP(AQ8,$AQ$3:$AS$12,3,0)</f>
        <v>Tomás Trindade</v>
      </c>
      <c r="M6" s="46"/>
      <c r="N6" s="8">
        <v>1</v>
      </c>
      <c r="O6" s="2">
        <v>1</v>
      </c>
      <c r="P6" s="84" t="str">
        <f t="shared" ref="P6:P11" si="3">VLOOKUP($N6,$AB$2:$AL$1048576,2,0)</f>
        <v>Jogador 2</v>
      </c>
      <c r="Q6" s="84" t="str">
        <f t="shared" ref="Q6:Q8" si="4">VLOOKUP($N6,AB:AL,3,0)</f>
        <v>Hugo Carvalho</v>
      </c>
      <c r="R6" s="84">
        <f t="shared" ref="R6:R11" si="5">VLOOKUP($N6,$AB:$AL,4,0)</f>
        <v>10</v>
      </c>
      <c r="S6" s="84">
        <f t="shared" ref="S6:S11" si="6">VLOOKUP($N6,$AB:$AL,5,0)</f>
        <v>10</v>
      </c>
      <c r="T6" s="84">
        <f t="shared" ref="T6:T11" si="7">VLOOKUP($N6,$AB:$AL,6,0)</f>
        <v>0</v>
      </c>
      <c r="U6" s="84">
        <f t="shared" ref="U6:U11" si="8">VLOOKUP($N6,$AB:$AL,7,0)</f>
        <v>0</v>
      </c>
      <c r="V6" s="84">
        <f t="shared" ref="V6:V11" si="9">VLOOKUP($N6,$AB:$AL,8,0)</f>
        <v>62</v>
      </c>
      <c r="W6" s="84">
        <f t="shared" ref="W6:W11" si="10">VLOOKUP($N6,$AB:$AL,9,0)</f>
        <v>0</v>
      </c>
      <c r="X6" s="84">
        <f t="shared" ref="X6:X11" si="11">VLOOKUP($N6,$AB:$AL,10,0)</f>
        <v>62</v>
      </c>
      <c r="Y6" s="85">
        <f t="shared" ref="Y6:Y11" si="12">VLOOKUP($N6,$AB:$AL,11,0)</f>
        <v>30</v>
      </c>
      <c r="Z6" s="86">
        <f>400*50/100</f>
        <v>200</v>
      </c>
      <c r="AA6" s="7"/>
      <c r="AB6" s="2">
        <f t="shared" ref="AB6:AB11" si="13">RANK(AM6,$AM$6:$AM$11,1)</f>
        <v>3</v>
      </c>
      <c r="AC6" s="2" t="s">
        <v>2</v>
      </c>
      <c r="AD6" s="14" t="str">
        <f t="shared" ref="AD6:AD11" si="14">VLOOKUP($AQ5,$AQ$3:$AS$12,3,0)</f>
        <v>Luís F Silva</v>
      </c>
      <c r="AE6" s="2">
        <f t="shared" ref="AE6:AE11" si="15">COUNTIFS(F:F,AS5,G:G,"&gt;=0")+COUNTIFS(J:J,AS5,I:I,"&gt;=0")</f>
        <v>10</v>
      </c>
      <c r="AF6" s="2">
        <f t="shared" ref="AF6:AF11" si="16">COUNTIFS($F:$F,$AS5,$E:$E,3)+COUNTIFS($J:$J,$AS5,$K:$K,3)</f>
        <v>6</v>
      </c>
      <c r="AG6" s="2">
        <f t="shared" ref="AG6:AG11" si="17">COUNTIFS($F:$F,$AS5,$E:$E,1)+COUNTIFS($J:$J,$AS5,$K:$K,1)</f>
        <v>0</v>
      </c>
      <c r="AH6" s="2">
        <f t="shared" ref="AH6:AH11" si="18">COUNTIFS($F:$F,$AS5,$E:$E,0)+COUNTIFS($J:$J,$AS5,$K:$K,0)</f>
        <v>4</v>
      </c>
      <c r="AI6" s="2">
        <f t="shared" ref="AI6:AI11" si="19">SUMIF(F:F,AS5,G:G)+SUMIF(J:J,AS5,I:I)</f>
        <v>30</v>
      </c>
      <c r="AJ6" s="2">
        <f t="shared" ref="AJ6:AJ11" si="20">SUMIFS(G:G,J:J,AS5)+SUMIFS(I:I,F:F,AS5)</f>
        <v>17</v>
      </c>
      <c r="AK6" s="2">
        <f t="shared" ref="AK6:AK11" si="21">AI6-AJ6</f>
        <v>13</v>
      </c>
      <c r="AL6" s="2">
        <f t="shared" ref="AL6:AL11" si="22">SUMIF(F:F,AS5,E:E)+SUMIF(J:J,AS5,K:K)</f>
        <v>18</v>
      </c>
      <c r="AM6" s="35">
        <f t="shared" ref="AM6:AM11" si="23">+AO6+AN6*0.005</f>
        <v>3.0150000000000001</v>
      </c>
      <c r="AN6" s="8">
        <f t="shared" ref="AN6:AN11" si="24">RANK(AK6,$AK$6:$AK$11,0)</f>
        <v>3</v>
      </c>
      <c r="AO6" s="8">
        <f t="shared" ref="AO6:AO11" si="25">RANK(AL6,$AL$6:$AL$11,0)</f>
        <v>3</v>
      </c>
      <c r="AP6" s="7"/>
      <c r="AQ6" s="7">
        <v>2</v>
      </c>
      <c r="AR6" s="2" t="s">
        <v>5</v>
      </c>
      <c r="AS6" s="2" t="s">
        <v>122</v>
      </c>
    </row>
    <row r="7" spans="1:45" ht="15.5" x14ac:dyDescent="0.35">
      <c r="A7" s="7"/>
      <c r="B7" s="83">
        <v>43106</v>
      </c>
      <c r="C7" s="78">
        <v>0.39583333333333331</v>
      </c>
      <c r="D7" s="78" t="s">
        <v>59</v>
      </c>
      <c r="E7" s="58">
        <f t="shared" si="0"/>
        <v>3</v>
      </c>
      <c r="F7" s="14" t="str">
        <f t="shared" si="1"/>
        <v>Hugo Carvalho</v>
      </c>
      <c r="G7" s="79">
        <v>6</v>
      </c>
      <c r="H7" s="14" t="s">
        <v>57</v>
      </c>
      <c r="I7" s="79">
        <v>0</v>
      </c>
      <c r="J7" s="80" t="str">
        <f>VLOOKUP($AQ7,$AQ$3:$AS$12,3,0)</f>
        <v>José Trindade</v>
      </c>
      <c r="K7" s="71">
        <f t="shared" si="2"/>
        <v>0</v>
      </c>
      <c r="L7" s="14" t="str">
        <f>VLOOKUP(AQ10,$AQ$3:$AS$12,3,0)</f>
        <v>Maria João Silva</v>
      </c>
      <c r="M7" s="46"/>
      <c r="N7" s="8">
        <v>2</v>
      </c>
      <c r="O7" s="2">
        <v>2</v>
      </c>
      <c r="P7" s="2" t="str">
        <f t="shared" si="3"/>
        <v>Jogador 5</v>
      </c>
      <c r="Q7" s="2" t="str">
        <f t="shared" si="4"/>
        <v>Luís M Silva</v>
      </c>
      <c r="R7" s="2">
        <f t="shared" si="5"/>
        <v>10</v>
      </c>
      <c r="S7" s="2">
        <f t="shared" si="6"/>
        <v>8</v>
      </c>
      <c r="T7" s="2">
        <f t="shared" si="7"/>
        <v>0</v>
      </c>
      <c r="U7" s="2">
        <f t="shared" si="8"/>
        <v>2</v>
      </c>
      <c r="V7" s="2">
        <f t="shared" si="9"/>
        <v>39</v>
      </c>
      <c r="W7" s="2">
        <f t="shared" si="10"/>
        <v>8</v>
      </c>
      <c r="X7" s="2">
        <f t="shared" si="11"/>
        <v>31</v>
      </c>
      <c r="Y7" s="35">
        <f t="shared" si="12"/>
        <v>24</v>
      </c>
      <c r="Z7" s="86">
        <f>300*50/100</f>
        <v>150</v>
      </c>
      <c r="AA7" s="7"/>
      <c r="AB7" s="2">
        <f t="shared" si="13"/>
        <v>1</v>
      </c>
      <c r="AC7" s="2" t="s">
        <v>5</v>
      </c>
      <c r="AD7" s="14" t="str">
        <f t="shared" si="14"/>
        <v>Hugo Carvalho</v>
      </c>
      <c r="AE7" s="2">
        <f t="shared" si="15"/>
        <v>10</v>
      </c>
      <c r="AF7" s="2">
        <f t="shared" si="16"/>
        <v>10</v>
      </c>
      <c r="AG7" s="2">
        <f t="shared" si="17"/>
        <v>0</v>
      </c>
      <c r="AH7" s="2">
        <f t="shared" si="18"/>
        <v>0</v>
      </c>
      <c r="AI7" s="2">
        <f t="shared" si="19"/>
        <v>62</v>
      </c>
      <c r="AJ7" s="2">
        <f t="shared" si="20"/>
        <v>0</v>
      </c>
      <c r="AK7" s="2">
        <f t="shared" si="21"/>
        <v>62</v>
      </c>
      <c r="AL7" s="2">
        <f t="shared" si="22"/>
        <v>30</v>
      </c>
      <c r="AM7" s="35">
        <f t="shared" si="23"/>
        <v>1.0049999999999999</v>
      </c>
      <c r="AN7" s="8">
        <f t="shared" si="24"/>
        <v>1</v>
      </c>
      <c r="AO7" s="8">
        <f t="shared" si="25"/>
        <v>1</v>
      </c>
      <c r="AP7" s="7"/>
      <c r="AQ7" s="7">
        <v>3</v>
      </c>
      <c r="AR7" s="2" t="s">
        <v>8</v>
      </c>
      <c r="AS7" s="2" t="s">
        <v>123</v>
      </c>
    </row>
    <row r="8" spans="1:45" ht="15.5" x14ac:dyDescent="0.35">
      <c r="A8" s="7"/>
      <c r="B8" s="8"/>
      <c r="C8" s="8"/>
      <c r="D8" s="8"/>
      <c r="E8" s="7"/>
      <c r="F8" s="7"/>
      <c r="G8" s="7"/>
      <c r="H8" s="7"/>
      <c r="I8" s="7"/>
      <c r="J8" s="7"/>
      <c r="K8" s="7"/>
      <c r="L8" s="46"/>
      <c r="M8" s="46"/>
      <c r="N8" s="8">
        <v>3</v>
      </c>
      <c r="O8" s="2">
        <v>3</v>
      </c>
      <c r="P8" s="2" t="str">
        <f t="shared" si="3"/>
        <v>Jogador 1</v>
      </c>
      <c r="Q8" s="2" t="str">
        <f t="shared" si="4"/>
        <v>Luís F Silva</v>
      </c>
      <c r="R8" s="2">
        <f t="shared" si="5"/>
        <v>10</v>
      </c>
      <c r="S8" s="2">
        <f t="shared" si="6"/>
        <v>6</v>
      </c>
      <c r="T8" s="2">
        <f t="shared" si="7"/>
        <v>0</v>
      </c>
      <c r="U8" s="2">
        <f t="shared" si="8"/>
        <v>4</v>
      </c>
      <c r="V8" s="2">
        <f t="shared" si="9"/>
        <v>30</v>
      </c>
      <c r="W8" s="2">
        <f t="shared" si="10"/>
        <v>17</v>
      </c>
      <c r="X8" s="2">
        <f t="shared" si="11"/>
        <v>13</v>
      </c>
      <c r="Y8" s="35">
        <f t="shared" si="12"/>
        <v>18</v>
      </c>
      <c r="Z8" s="86">
        <f>250*50/100</f>
        <v>125</v>
      </c>
      <c r="AA8" s="7"/>
      <c r="AB8" s="2">
        <f t="shared" si="13"/>
        <v>4</v>
      </c>
      <c r="AC8" s="2" t="s">
        <v>8</v>
      </c>
      <c r="AD8" s="14" t="str">
        <f t="shared" si="14"/>
        <v>José Trindade</v>
      </c>
      <c r="AE8" s="2">
        <f t="shared" si="15"/>
        <v>10</v>
      </c>
      <c r="AF8" s="2">
        <f t="shared" si="16"/>
        <v>3</v>
      </c>
      <c r="AG8" s="2">
        <f t="shared" si="17"/>
        <v>1</v>
      </c>
      <c r="AH8" s="2">
        <f t="shared" si="18"/>
        <v>6</v>
      </c>
      <c r="AI8" s="2">
        <f t="shared" si="19"/>
        <v>7</v>
      </c>
      <c r="AJ8" s="2">
        <f t="shared" si="20"/>
        <v>35</v>
      </c>
      <c r="AK8" s="2">
        <f t="shared" si="21"/>
        <v>-28</v>
      </c>
      <c r="AL8" s="2">
        <f t="shared" si="22"/>
        <v>10</v>
      </c>
      <c r="AM8" s="35">
        <f t="shared" si="23"/>
        <v>4.0199999999999996</v>
      </c>
      <c r="AN8" s="8">
        <f t="shared" si="24"/>
        <v>4</v>
      </c>
      <c r="AO8" s="8">
        <f t="shared" si="25"/>
        <v>4</v>
      </c>
      <c r="AP8" s="7"/>
      <c r="AQ8" s="7">
        <v>4</v>
      </c>
      <c r="AR8" s="2" t="s">
        <v>11</v>
      </c>
      <c r="AS8" s="2" t="s">
        <v>124</v>
      </c>
    </row>
    <row r="9" spans="1:45" ht="15.5" x14ac:dyDescent="0.35">
      <c r="A9" s="7"/>
      <c r="B9" s="8"/>
      <c r="C9" s="8"/>
      <c r="D9" s="8"/>
      <c r="E9" s="7"/>
      <c r="F9" s="7"/>
      <c r="G9" s="7"/>
      <c r="H9" s="7"/>
      <c r="I9" s="7"/>
      <c r="J9" s="7"/>
      <c r="K9" s="7"/>
      <c r="L9" s="8"/>
      <c r="M9" s="46"/>
      <c r="N9" s="8">
        <v>4</v>
      </c>
      <c r="O9" s="2">
        <v>4</v>
      </c>
      <c r="P9" s="2" t="str">
        <f t="shared" si="3"/>
        <v>Jogador 3</v>
      </c>
      <c r="Q9" s="2" t="str">
        <f t="shared" ref="Q9:Q11" si="26">VLOOKUP($N9,$AB:$AL,3,0)</f>
        <v>José Trindade</v>
      </c>
      <c r="R9" s="2">
        <f t="shared" si="5"/>
        <v>10</v>
      </c>
      <c r="S9" s="2">
        <f t="shared" si="6"/>
        <v>3</v>
      </c>
      <c r="T9" s="2">
        <f t="shared" si="7"/>
        <v>1</v>
      </c>
      <c r="U9" s="2">
        <f t="shared" si="8"/>
        <v>6</v>
      </c>
      <c r="V9" s="2">
        <f t="shared" si="9"/>
        <v>7</v>
      </c>
      <c r="W9" s="2">
        <f t="shared" si="10"/>
        <v>35</v>
      </c>
      <c r="X9" s="2">
        <f t="shared" si="11"/>
        <v>-28</v>
      </c>
      <c r="Y9" s="35">
        <f t="shared" si="12"/>
        <v>10</v>
      </c>
      <c r="Z9" s="86">
        <f>220*50/100</f>
        <v>110</v>
      </c>
      <c r="AA9" s="7"/>
      <c r="AB9" s="2">
        <f t="shared" si="13"/>
        <v>5</v>
      </c>
      <c r="AC9" s="2" t="s">
        <v>11</v>
      </c>
      <c r="AD9" s="14" t="str">
        <f t="shared" si="14"/>
        <v>Tomás Trindade</v>
      </c>
      <c r="AE9" s="2">
        <f t="shared" si="15"/>
        <v>10</v>
      </c>
      <c r="AF9" s="2">
        <f t="shared" si="16"/>
        <v>2</v>
      </c>
      <c r="AG9" s="2">
        <f t="shared" si="17"/>
        <v>1</v>
      </c>
      <c r="AH9" s="2">
        <f t="shared" si="18"/>
        <v>7</v>
      </c>
      <c r="AI9" s="2">
        <f t="shared" si="19"/>
        <v>7</v>
      </c>
      <c r="AJ9" s="2">
        <f t="shared" si="20"/>
        <v>35</v>
      </c>
      <c r="AK9" s="2">
        <f t="shared" si="21"/>
        <v>-28</v>
      </c>
      <c r="AL9" s="2">
        <f t="shared" si="22"/>
        <v>7</v>
      </c>
      <c r="AM9" s="35">
        <f t="shared" si="23"/>
        <v>5.0199999999999996</v>
      </c>
      <c r="AN9" s="8">
        <f t="shared" si="24"/>
        <v>4</v>
      </c>
      <c r="AO9" s="8">
        <f t="shared" si="25"/>
        <v>5</v>
      </c>
      <c r="AP9" s="7"/>
      <c r="AQ9" s="7">
        <v>5</v>
      </c>
      <c r="AR9" s="2" t="s">
        <v>14</v>
      </c>
      <c r="AS9" s="2" t="s">
        <v>125</v>
      </c>
    </row>
    <row r="10" spans="1:45" ht="14.5" x14ac:dyDescent="0.35">
      <c r="A10" s="7"/>
      <c r="B10" s="8"/>
      <c r="C10" s="8"/>
      <c r="D10" s="8"/>
      <c r="E10" s="7"/>
      <c r="F10" s="7"/>
      <c r="G10" s="7"/>
      <c r="H10" s="7"/>
      <c r="I10" s="7"/>
      <c r="J10" s="7"/>
      <c r="K10" s="7"/>
      <c r="L10" s="8"/>
      <c r="M10" s="7"/>
      <c r="N10" s="8">
        <v>5</v>
      </c>
      <c r="O10" s="2">
        <v>5</v>
      </c>
      <c r="P10" s="2" t="str">
        <f t="shared" si="3"/>
        <v>Jogador 4</v>
      </c>
      <c r="Q10" s="2" t="str">
        <f t="shared" si="26"/>
        <v>Tomás Trindade</v>
      </c>
      <c r="R10" s="2">
        <f t="shared" si="5"/>
        <v>10</v>
      </c>
      <c r="S10" s="2">
        <f t="shared" si="6"/>
        <v>2</v>
      </c>
      <c r="T10" s="2">
        <f t="shared" si="7"/>
        <v>1</v>
      </c>
      <c r="U10" s="2">
        <f t="shared" si="8"/>
        <v>7</v>
      </c>
      <c r="V10" s="2">
        <f t="shared" si="9"/>
        <v>7</v>
      </c>
      <c r="W10" s="2">
        <f t="shared" si="10"/>
        <v>35</v>
      </c>
      <c r="X10" s="2">
        <f t="shared" si="11"/>
        <v>-28</v>
      </c>
      <c r="Y10" s="35">
        <f t="shared" si="12"/>
        <v>7</v>
      </c>
      <c r="Z10" s="86">
        <f>215*50/100</f>
        <v>107.5</v>
      </c>
      <c r="AA10" s="7"/>
      <c r="AB10" s="2">
        <f t="shared" si="13"/>
        <v>2</v>
      </c>
      <c r="AC10" s="2" t="s">
        <v>14</v>
      </c>
      <c r="AD10" s="14" t="str">
        <f t="shared" si="14"/>
        <v>Luís M Silva</v>
      </c>
      <c r="AE10" s="2">
        <f t="shared" si="15"/>
        <v>10</v>
      </c>
      <c r="AF10" s="2">
        <f t="shared" si="16"/>
        <v>8</v>
      </c>
      <c r="AG10" s="2">
        <f t="shared" si="17"/>
        <v>0</v>
      </c>
      <c r="AH10" s="2">
        <f t="shared" si="18"/>
        <v>2</v>
      </c>
      <c r="AI10" s="2">
        <f t="shared" si="19"/>
        <v>39</v>
      </c>
      <c r="AJ10" s="2">
        <f t="shared" si="20"/>
        <v>8</v>
      </c>
      <c r="AK10" s="2">
        <f t="shared" si="21"/>
        <v>31</v>
      </c>
      <c r="AL10" s="2">
        <f t="shared" si="22"/>
        <v>24</v>
      </c>
      <c r="AM10" s="35">
        <f t="shared" si="23"/>
        <v>2.0099999999999998</v>
      </c>
      <c r="AN10" s="8">
        <f t="shared" si="24"/>
        <v>2</v>
      </c>
      <c r="AO10" s="8">
        <f t="shared" si="25"/>
        <v>2</v>
      </c>
      <c r="AP10" s="7"/>
      <c r="AQ10" s="7">
        <v>6</v>
      </c>
      <c r="AR10" s="2" t="s">
        <v>17</v>
      </c>
      <c r="AS10" s="2" t="s">
        <v>126</v>
      </c>
    </row>
    <row r="11" spans="1:45" ht="14.5" x14ac:dyDescent="0.35">
      <c r="A11" s="7"/>
      <c r="B11" s="14" t="s">
        <v>33</v>
      </c>
      <c r="C11" s="14" t="s">
        <v>34</v>
      </c>
      <c r="D11" s="14" t="s">
        <v>35</v>
      </c>
      <c r="E11" s="12" t="s">
        <v>36</v>
      </c>
      <c r="F11" s="7"/>
      <c r="G11" s="7"/>
      <c r="H11" s="7"/>
      <c r="I11" s="7"/>
      <c r="J11" s="7"/>
      <c r="K11" s="12" t="s">
        <v>36</v>
      </c>
      <c r="L11" s="8"/>
      <c r="M11" s="7"/>
      <c r="N11" s="8">
        <v>6</v>
      </c>
      <c r="O11" s="2">
        <v>6</v>
      </c>
      <c r="P11" s="2" t="str">
        <f t="shared" si="3"/>
        <v>Jogador 6</v>
      </c>
      <c r="Q11" s="2" t="str">
        <f t="shared" si="26"/>
        <v>Maria João Silva</v>
      </c>
      <c r="R11" s="2">
        <f t="shared" si="5"/>
        <v>10</v>
      </c>
      <c r="S11" s="2">
        <f t="shared" si="6"/>
        <v>0</v>
      </c>
      <c r="T11" s="2">
        <f t="shared" si="7"/>
        <v>0</v>
      </c>
      <c r="U11" s="2">
        <f t="shared" si="8"/>
        <v>10</v>
      </c>
      <c r="V11" s="2">
        <f t="shared" si="9"/>
        <v>1</v>
      </c>
      <c r="W11" s="2">
        <f t="shared" si="10"/>
        <v>51</v>
      </c>
      <c r="X11" s="2">
        <f t="shared" si="11"/>
        <v>-50</v>
      </c>
      <c r="Y11" s="35">
        <f t="shared" si="12"/>
        <v>0</v>
      </c>
      <c r="Z11" s="86">
        <f>210*50/100</f>
        <v>105</v>
      </c>
      <c r="AA11" s="7"/>
      <c r="AB11" s="2">
        <f t="shared" si="13"/>
        <v>6</v>
      </c>
      <c r="AC11" s="2" t="s">
        <v>17</v>
      </c>
      <c r="AD11" s="14" t="str">
        <f t="shared" si="14"/>
        <v>Maria João Silva</v>
      </c>
      <c r="AE11" s="2">
        <f t="shared" si="15"/>
        <v>10</v>
      </c>
      <c r="AF11" s="2">
        <f t="shared" si="16"/>
        <v>0</v>
      </c>
      <c r="AG11" s="2">
        <f t="shared" si="17"/>
        <v>0</v>
      </c>
      <c r="AH11" s="2">
        <f t="shared" si="18"/>
        <v>10</v>
      </c>
      <c r="AI11" s="2">
        <f t="shared" si="19"/>
        <v>1</v>
      </c>
      <c r="AJ11" s="2">
        <f t="shared" si="20"/>
        <v>51</v>
      </c>
      <c r="AK11" s="2">
        <f t="shared" si="21"/>
        <v>-50</v>
      </c>
      <c r="AL11" s="2">
        <f t="shared" si="22"/>
        <v>0</v>
      </c>
      <c r="AM11" s="35">
        <f t="shared" si="23"/>
        <v>6.03</v>
      </c>
      <c r="AN11" s="8">
        <f t="shared" si="24"/>
        <v>6</v>
      </c>
      <c r="AO11" s="8">
        <f t="shared" si="25"/>
        <v>6</v>
      </c>
      <c r="AP11" s="7"/>
      <c r="AQ11" s="7"/>
      <c r="AR11" s="7"/>
      <c r="AS11" s="7"/>
    </row>
    <row r="12" spans="1:45" ht="14.5" x14ac:dyDescent="0.35">
      <c r="A12" s="7"/>
      <c r="B12" s="93" t="s">
        <v>65</v>
      </c>
      <c r="C12" s="94"/>
      <c r="D12" s="94"/>
      <c r="E12" s="94"/>
      <c r="F12" s="94"/>
      <c r="G12" s="94"/>
      <c r="H12" s="94"/>
      <c r="I12" s="94"/>
      <c r="J12" s="94"/>
      <c r="K12" s="12"/>
      <c r="L12" s="10" t="s">
        <v>38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</row>
    <row r="13" spans="1:45" ht="15.5" x14ac:dyDescent="0.35">
      <c r="A13" s="7"/>
      <c r="B13" s="83">
        <v>43106</v>
      </c>
      <c r="C13" s="78">
        <v>0.43055555555555558</v>
      </c>
      <c r="D13" s="78"/>
      <c r="E13" s="58">
        <f t="shared" ref="E13:E14" si="27">IF(ISNUMBER(G13),IF(G13&gt;I13,3,IF(G13=I13,1,0))," ")</f>
        <v>3</v>
      </c>
      <c r="F13" s="14" t="str">
        <f>VLOOKUP($AQ8,$AQ$3:$AS$12,3,0)</f>
        <v>Tomás Trindade</v>
      </c>
      <c r="G13" s="79">
        <v>1</v>
      </c>
      <c r="H13" s="14" t="s">
        <v>57</v>
      </c>
      <c r="I13" s="79">
        <v>0</v>
      </c>
      <c r="J13" s="80" t="str">
        <f>VLOOKUP($AQ10,$AQ$3:$AS$12,3,0)</f>
        <v>Maria João Silva</v>
      </c>
      <c r="K13" s="71">
        <f t="shared" ref="K13:K14" si="28">IF(ISNUMBER(G13),IF(I13&gt;G13,3,IF(I13=G13,1,0))," ")</f>
        <v>0</v>
      </c>
      <c r="L13" s="14" t="str">
        <f>VLOOKUP($AQ6,$AQ$3:$AS$12,3,0)</f>
        <v>Hugo Carvalho</v>
      </c>
      <c r="M13" s="46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</row>
    <row r="14" spans="1:45" ht="15.5" x14ac:dyDescent="0.35">
      <c r="A14" s="7"/>
      <c r="B14" s="83">
        <v>43106</v>
      </c>
      <c r="C14" s="78">
        <v>0.43055555555555558</v>
      </c>
      <c r="D14" s="78"/>
      <c r="E14" s="58">
        <f t="shared" si="27"/>
        <v>0</v>
      </c>
      <c r="F14" s="14" t="str">
        <f>VLOOKUP(AQ7,$AQ$3:$AS$12,3,0)</f>
        <v>José Trindade</v>
      </c>
      <c r="G14" s="79">
        <v>0</v>
      </c>
      <c r="H14" s="14" t="s">
        <v>57</v>
      </c>
      <c r="I14" s="79">
        <v>6</v>
      </c>
      <c r="J14" s="14" t="str">
        <f>VLOOKUP(AQ9,$AQ$3:$AS$12,3,0)</f>
        <v>Luís M Silva</v>
      </c>
      <c r="K14" s="71">
        <f t="shared" si="28"/>
        <v>3</v>
      </c>
      <c r="L14" s="14" t="str">
        <f>VLOOKUP($AQ5,$AQ$3:$AS$12,3,0)</f>
        <v>Luís F Silva</v>
      </c>
      <c r="M14" s="46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</row>
    <row r="15" spans="1:45" ht="15.5" x14ac:dyDescent="0.35">
      <c r="A15" s="7"/>
      <c r="B15" s="8"/>
      <c r="C15" s="8"/>
      <c r="D15" s="8"/>
      <c r="E15" s="7"/>
      <c r="F15" s="7"/>
      <c r="G15" s="7"/>
      <c r="H15" s="7"/>
      <c r="I15" s="7"/>
      <c r="J15" s="7"/>
      <c r="K15" s="7"/>
      <c r="L15" s="46"/>
      <c r="M15" s="46"/>
      <c r="N15" s="7"/>
      <c r="O15" s="7"/>
      <c r="P15" s="7"/>
      <c r="Q15" s="7"/>
      <c r="R15" s="53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</row>
    <row r="16" spans="1:45" ht="15.5" x14ac:dyDescent="0.35">
      <c r="A16" s="7"/>
      <c r="B16" s="8"/>
      <c r="C16" s="8"/>
      <c r="D16" s="8"/>
      <c r="E16" s="7"/>
      <c r="F16" s="7"/>
      <c r="G16" s="7"/>
      <c r="H16" s="7"/>
      <c r="I16" s="7"/>
      <c r="J16" s="7"/>
      <c r="K16" s="7"/>
      <c r="L16" s="46"/>
      <c r="M16" s="7"/>
      <c r="N16" s="7"/>
      <c r="O16" s="7"/>
      <c r="P16" s="7"/>
      <c r="Q16" s="7"/>
      <c r="R16" s="53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</row>
    <row r="17" spans="1:45" ht="14.5" x14ac:dyDescent="0.35">
      <c r="A17" s="7"/>
      <c r="B17" s="8"/>
      <c r="C17" s="8"/>
      <c r="D17" s="8"/>
      <c r="E17" s="7"/>
      <c r="F17" s="7"/>
      <c r="G17" s="7"/>
      <c r="H17" s="7"/>
      <c r="I17" s="7"/>
      <c r="J17" s="7"/>
      <c r="K17" s="7"/>
      <c r="L17" s="8"/>
      <c r="M17" s="7"/>
      <c r="N17" s="7"/>
      <c r="O17" s="7"/>
      <c r="P17" s="8"/>
      <c r="Q17" s="8"/>
      <c r="R17" s="53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</row>
    <row r="18" spans="1:45" ht="14.5" x14ac:dyDescent="0.35">
      <c r="A18" s="7"/>
      <c r="B18" s="14" t="s">
        <v>33</v>
      </c>
      <c r="C18" s="14" t="s">
        <v>34</v>
      </c>
      <c r="D18" s="14" t="s">
        <v>35</v>
      </c>
      <c r="E18" s="12" t="s">
        <v>36</v>
      </c>
      <c r="F18" s="7"/>
      <c r="G18" s="7"/>
      <c r="H18" s="7"/>
      <c r="I18" s="7"/>
      <c r="J18" s="7"/>
      <c r="K18" s="12" t="s">
        <v>36</v>
      </c>
      <c r="L18" s="8"/>
      <c r="M18" s="7"/>
      <c r="N18" s="7"/>
      <c r="O18" s="7"/>
      <c r="P18" s="8"/>
      <c r="Q18" s="8"/>
      <c r="R18" s="53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</row>
    <row r="19" spans="1:45" ht="14.5" x14ac:dyDescent="0.35">
      <c r="A19" s="7"/>
      <c r="B19" s="93" t="s">
        <v>71</v>
      </c>
      <c r="C19" s="94"/>
      <c r="D19" s="94"/>
      <c r="E19" s="94"/>
      <c r="F19" s="94"/>
      <c r="G19" s="94"/>
      <c r="H19" s="94"/>
      <c r="I19" s="94"/>
      <c r="J19" s="94"/>
      <c r="K19" s="12"/>
      <c r="L19" s="14" t="s">
        <v>38</v>
      </c>
      <c r="M19" s="7"/>
      <c r="N19" s="7"/>
      <c r="O19" s="7"/>
      <c r="P19" s="8"/>
      <c r="Q19" s="8"/>
      <c r="R19" s="53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</row>
    <row r="20" spans="1:45" ht="15.5" x14ac:dyDescent="0.35">
      <c r="A20" s="7"/>
      <c r="B20" s="83">
        <v>43106</v>
      </c>
      <c r="C20" s="78">
        <v>0.46527777777777773</v>
      </c>
      <c r="D20" s="78"/>
      <c r="E20" s="58">
        <f t="shared" ref="E20:E21" si="29">IF(ISNUMBER(G20),IF(G20&gt;I20,3,IF(G20=I20,1,0))," ")</f>
        <v>3</v>
      </c>
      <c r="F20" s="14" t="str">
        <f>VLOOKUP($AQ5,$AQ$3:$AS$12,3,0)</f>
        <v>Luís F Silva</v>
      </c>
      <c r="G20" s="79">
        <v>4</v>
      </c>
      <c r="H20" s="14" t="s">
        <v>57</v>
      </c>
      <c r="I20" s="79">
        <v>0</v>
      </c>
      <c r="J20" s="80" t="str">
        <f>VLOOKUP($AQ10,$AQ$3:$AS$12,3,0)</f>
        <v>Maria João Silva</v>
      </c>
      <c r="K20" s="58">
        <f t="shared" ref="K20:K21" si="30">IF(ISNUMBER(G20),IF(I20&gt;G20,3,IF(I20=G20,1,0))," ")</f>
        <v>0</v>
      </c>
      <c r="L20" s="14" t="str">
        <f>VLOOKUP($AQ7,$AQ$3:$AS$12,3,0)</f>
        <v>José Trindade</v>
      </c>
      <c r="M20" s="7"/>
      <c r="N20" s="7"/>
      <c r="O20" s="7"/>
      <c r="P20" s="8"/>
      <c r="Q20" s="8"/>
      <c r="R20" s="53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</row>
    <row r="21" spans="1:45" ht="15.75" customHeight="1" x14ac:dyDescent="0.35">
      <c r="A21" s="7"/>
      <c r="B21" s="83">
        <v>43106</v>
      </c>
      <c r="C21" s="78">
        <v>0.46527777777777773</v>
      </c>
      <c r="D21" s="78"/>
      <c r="E21" s="58">
        <f t="shared" si="29"/>
        <v>3</v>
      </c>
      <c r="F21" s="14" t="str">
        <f>VLOOKUP(AQ6,$AQ$3:$AS$12,3,0)</f>
        <v>Hugo Carvalho</v>
      </c>
      <c r="G21" s="79">
        <v>7</v>
      </c>
      <c r="H21" s="14" t="s">
        <v>57</v>
      </c>
      <c r="I21" s="79">
        <v>0</v>
      </c>
      <c r="J21" s="80" t="str">
        <f>VLOOKUP(AQ8,$AQ$3:$AS$12,3,0)</f>
        <v>Tomás Trindade</v>
      </c>
      <c r="K21" s="58">
        <f t="shared" si="30"/>
        <v>0</v>
      </c>
      <c r="L21" s="14" t="str">
        <f>VLOOKUP(AQ9,$AQ$3:$AS$12,3,0)</f>
        <v>Luís M Silva</v>
      </c>
      <c r="M21" s="7"/>
      <c r="N21" s="7"/>
      <c r="O21" s="7"/>
      <c r="P21" s="8"/>
      <c r="Q21" s="8"/>
      <c r="R21" s="53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</row>
    <row r="22" spans="1:45" ht="15.75" customHeight="1" x14ac:dyDescent="0.35">
      <c r="A22" s="7"/>
      <c r="B22" s="8"/>
      <c r="C22" s="8"/>
      <c r="D22" s="8"/>
      <c r="E22" s="7"/>
      <c r="F22" s="7"/>
      <c r="G22" s="7"/>
      <c r="H22" s="7"/>
      <c r="I22" s="7"/>
      <c r="J22" s="7"/>
      <c r="K22" s="7"/>
      <c r="L22" s="46"/>
      <c r="M22" s="7"/>
      <c r="N22" s="7"/>
      <c r="O22" s="7"/>
      <c r="P22" s="7"/>
      <c r="Q22" s="7"/>
      <c r="R22" s="53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</row>
    <row r="23" spans="1:45" ht="15.75" customHeight="1" x14ac:dyDescent="0.35">
      <c r="A23" s="7"/>
      <c r="B23" s="8"/>
      <c r="C23" s="8"/>
      <c r="D23" s="8"/>
      <c r="E23" s="7"/>
      <c r="F23" s="7"/>
      <c r="G23" s="7"/>
      <c r="H23" s="7"/>
      <c r="I23" s="7"/>
      <c r="J23" s="7"/>
      <c r="K23" s="7"/>
      <c r="L23" s="46"/>
      <c r="M23" s="7"/>
      <c r="N23" s="7"/>
      <c r="O23" s="7"/>
      <c r="P23" s="8"/>
      <c r="Q23" s="8"/>
      <c r="R23" s="53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</row>
    <row r="24" spans="1:45" ht="15.75" customHeight="1" x14ac:dyDescent="0.35">
      <c r="A24" s="7"/>
      <c r="B24" s="8"/>
      <c r="C24" s="8"/>
      <c r="D24" s="8"/>
      <c r="E24" s="7"/>
      <c r="F24" s="7"/>
      <c r="G24" s="7"/>
      <c r="H24" s="7"/>
      <c r="I24" s="7"/>
      <c r="J24" s="7"/>
      <c r="K24" s="7"/>
      <c r="L24" s="46"/>
      <c r="M24" s="7"/>
      <c r="N24" s="7"/>
      <c r="O24" s="7"/>
      <c r="P24" s="8"/>
      <c r="Q24" s="8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</row>
    <row r="25" spans="1:45" ht="15.75" customHeight="1" x14ac:dyDescent="0.35">
      <c r="A25" s="7"/>
      <c r="B25" s="14" t="s">
        <v>33</v>
      </c>
      <c r="C25" s="14" t="s">
        <v>34</v>
      </c>
      <c r="D25" s="14" t="s">
        <v>35</v>
      </c>
      <c r="E25" s="12" t="s">
        <v>36</v>
      </c>
      <c r="F25" s="7"/>
      <c r="G25" s="7"/>
      <c r="H25" s="7"/>
      <c r="I25" s="7"/>
      <c r="J25" s="7"/>
      <c r="K25" s="12" t="s">
        <v>36</v>
      </c>
      <c r="L25" s="8"/>
      <c r="M25" s="7"/>
      <c r="N25" s="7"/>
      <c r="O25" s="7"/>
      <c r="P25" s="8"/>
      <c r="Q25" s="8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</row>
    <row r="26" spans="1:45" ht="15.75" customHeight="1" x14ac:dyDescent="0.35">
      <c r="A26" s="7"/>
      <c r="B26" s="93" t="s">
        <v>74</v>
      </c>
      <c r="C26" s="94"/>
      <c r="D26" s="94"/>
      <c r="E26" s="94"/>
      <c r="F26" s="94"/>
      <c r="G26" s="94"/>
      <c r="H26" s="94"/>
      <c r="I26" s="94"/>
      <c r="J26" s="94"/>
      <c r="K26" s="12"/>
      <c r="L26" s="14" t="s">
        <v>38</v>
      </c>
      <c r="M26" s="7"/>
      <c r="N26" s="7"/>
      <c r="O26" s="7"/>
      <c r="P26" s="8"/>
      <c r="Q26" s="8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</row>
    <row r="27" spans="1:45" ht="15.75" customHeight="1" x14ac:dyDescent="0.35">
      <c r="A27" s="7"/>
      <c r="B27" s="83">
        <v>43106</v>
      </c>
      <c r="C27" s="78">
        <v>0.5</v>
      </c>
      <c r="D27" s="78"/>
      <c r="E27" s="58">
        <f t="shared" ref="E27:E28" si="31">IF(ISNUMBER(G27),IF(G27&gt;I27,3,IF(G27=I27,1,0))," ")</f>
        <v>3</v>
      </c>
      <c r="F27" s="14" t="str">
        <f t="shared" ref="F27:F28" si="32">VLOOKUP($AQ5,$AQ$3:$AS$12,3,0)</f>
        <v>Luís F Silva</v>
      </c>
      <c r="G27" s="79">
        <v>6</v>
      </c>
      <c r="H27" s="14" t="s">
        <v>57</v>
      </c>
      <c r="I27" s="79">
        <v>0</v>
      </c>
      <c r="J27" s="80" t="str">
        <f t="shared" ref="J27:J28" si="33">VLOOKUP($AQ8,$AQ$3:$AS$12,3,0)</f>
        <v>Tomás Trindade</v>
      </c>
      <c r="K27" s="58">
        <f t="shared" ref="K27:K28" si="34">IF(ISNUMBER(G27),IF(I27&gt;G27,3,IF(I27=G27,1,0))," ")</f>
        <v>0</v>
      </c>
      <c r="L27" s="14" t="str">
        <f>VLOOKUP(AQ10,$AQ$3:$AS$12,3,0)</f>
        <v>Maria João Silva</v>
      </c>
      <c r="M27" s="7"/>
      <c r="N27" s="7"/>
      <c r="O27" s="7"/>
      <c r="P27" s="8"/>
      <c r="Q27" s="8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</row>
    <row r="28" spans="1:45" ht="15.75" customHeight="1" x14ac:dyDescent="0.35">
      <c r="A28" s="7"/>
      <c r="B28" s="83">
        <v>43106</v>
      </c>
      <c r="C28" s="78">
        <v>0.5</v>
      </c>
      <c r="D28" s="78"/>
      <c r="E28" s="58">
        <f t="shared" si="31"/>
        <v>3</v>
      </c>
      <c r="F28" s="14" t="str">
        <f t="shared" si="32"/>
        <v>Hugo Carvalho</v>
      </c>
      <c r="G28" s="79">
        <v>3</v>
      </c>
      <c r="H28" s="14" t="s">
        <v>57</v>
      </c>
      <c r="I28" s="79">
        <v>0</v>
      </c>
      <c r="J28" s="80" t="str">
        <f t="shared" si="33"/>
        <v>Luís M Silva</v>
      </c>
      <c r="K28" s="58">
        <f t="shared" si="34"/>
        <v>0</v>
      </c>
      <c r="L28" s="14" t="str">
        <f>VLOOKUP($AQ7,$AQ$3:$AS$12,3,0)</f>
        <v>José Trindade</v>
      </c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</row>
    <row r="29" spans="1:45" ht="15.75" customHeight="1" x14ac:dyDescent="0.35">
      <c r="A29" s="7"/>
      <c r="B29" s="8"/>
      <c r="C29" s="8"/>
      <c r="D29" s="8"/>
      <c r="E29" s="7"/>
      <c r="F29" s="7"/>
      <c r="G29" s="7"/>
      <c r="H29" s="7"/>
      <c r="I29" s="7"/>
      <c r="J29" s="7"/>
      <c r="K29" s="7"/>
      <c r="L29" s="46"/>
      <c r="M29" s="7"/>
      <c r="N29" s="7"/>
      <c r="O29" s="7"/>
      <c r="P29" s="8"/>
      <c r="Q29" s="8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</row>
    <row r="30" spans="1:45" ht="15.75" customHeight="1" x14ac:dyDescent="0.35">
      <c r="A30" s="7"/>
      <c r="B30" s="8"/>
      <c r="C30" s="8"/>
      <c r="D30" s="8"/>
      <c r="E30" s="7"/>
      <c r="F30" s="7"/>
      <c r="G30" s="7"/>
      <c r="H30" s="7"/>
      <c r="I30" s="7"/>
      <c r="J30" s="7"/>
      <c r="K30" s="7"/>
      <c r="L30" s="46"/>
      <c r="M30" s="7"/>
      <c r="N30" s="7"/>
      <c r="O30" s="7"/>
      <c r="P30" s="8"/>
      <c r="Q30" s="8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</row>
    <row r="31" spans="1:45" ht="15.75" customHeight="1" x14ac:dyDescent="0.35">
      <c r="A31" s="7"/>
      <c r="B31" s="8"/>
      <c r="C31" s="8"/>
      <c r="D31" s="8"/>
      <c r="E31" s="7"/>
      <c r="F31" s="7"/>
      <c r="G31" s="7"/>
      <c r="H31" s="7"/>
      <c r="I31" s="7"/>
      <c r="J31" s="7"/>
      <c r="K31" s="7"/>
      <c r="L31" s="46"/>
      <c r="M31" s="7"/>
      <c r="N31" s="7"/>
      <c r="O31" s="7"/>
      <c r="P31" s="8"/>
      <c r="Q31" s="8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</row>
    <row r="32" spans="1:45" ht="15.75" customHeight="1" x14ac:dyDescent="0.35">
      <c r="A32" s="7"/>
      <c r="B32" s="14" t="s">
        <v>33</v>
      </c>
      <c r="C32" s="14" t="s">
        <v>34</v>
      </c>
      <c r="D32" s="14" t="s">
        <v>35</v>
      </c>
      <c r="E32" s="12" t="s">
        <v>36</v>
      </c>
      <c r="F32" s="7"/>
      <c r="G32" s="7"/>
      <c r="H32" s="7"/>
      <c r="I32" s="7"/>
      <c r="J32" s="7"/>
      <c r="K32" s="12" t="s">
        <v>36</v>
      </c>
      <c r="L32" s="46"/>
      <c r="M32" s="7"/>
      <c r="N32" s="7"/>
      <c r="O32" s="7"/>
      <c r="P32" s="8"/>
      <c r="Q32" s="8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</row>
    <row r="33" spans="1:45" ht="15.75" customHeight="1" x14ac:dyDescent="0.35">
      <c r="A33" s="7"/>
      <c r="B33" s="93" t="s">
        <v>76</v>
      </c>
      <c r="C33" s="94"/>
      <c r="D33" s="94"/>
      <c r="E33" s="94"/>
      <c r="F33" s="94"/>
      <c r="G33" s="94"/>
      <c r="H33" s="94"/>
      <c r="I33" s="94"/>
      <c r="J33" s="94"/>
      <c r="K33" s="12"/>
      <c r="L33" s="14" t="s">
        <v>38</v>
      </c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</row>
    <row r="34" spans="1:45" ht="15.75" customHeight="1" x14ac:dyDescent="0.35">
      <c r="A34" s="7"/>
      <c r="B34" s="83">
        <v>43106</v>
      </c>
      <c r="C34" s="78">
        <v>0.56944444444444442</v>
      </c>
      <c r="D34" s="78"/>
      <c r="E34" s="58">
        <f t="shared" ref="E34:E35" si="35">IF(ISNUMBER(G34),IF(G34&gt;I34,3,IF(G34=I34,1,0))," ")</f>
        <v>3</v>
      </c>
      <c r="F34" s="14" t="str">
        <f t="shared" ref="F34:F35" si="36">VLOOKUP($AQ7,$AQ$3:$AS$12,3,0)</f>
        <v>José Trindade</v>
      </c>
      <c r="G34" s="79">
        <v>2</v>
      </c>
      <c r="H34" s="14" t="s">
        <v>57</v>
      </c>
      <c r="I34" s="79">
        <v>1</v>
      </c>
      <c r="J34" s="80" t="str">
        <f>VLOOKUP($AQ10,$AQ$3:$AS$12,3,0)</f>
        <v>Maria João Silva</v>
      </c>
      <c r="K34" s="58">
        <f t="shared" ref="K34:K35" si="37">IF(ISNUMBER(G34),IF(I34&gt;G34,3,IF(I34=G34,1,0))," ")</f>
        <v>0</v>
      </c>
      <c r="L34" s="14" t="str">
        <f t="shared" ref="L34:L35" si="38">VLOOKUP($AQ5,$AQ$3:$AS$12,3,0)</f>
        <v>Luís F Silva</v>
      </c>
      <c r="M34" s="7"/>
      <c r="N34" s="7"/>
      <c r="O34" s="7"/>
      <c r="P34" s="8"/>
      <c r="Q34" s="8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</row>
    <row r="35" spans="1:45" ht="15.75" customHeight="1" x14ac:dyDescent="0.35">
      <c r="A35" s="7"/>
      <c r="B35" s="83">
        <v>43106</v>
      </c>
      <c r="C35" s="78">
        <v>0.56944444444444442</v>
      </c>
      <c r="D35" s="78"/>
      <c r="E35" s="58">
        <f t="shared" si="35"/>
        <v>0</v>
      </c>
      <c r="F35" s="14" t="str">
        <f t="shared" si="36"/>
        <v>Tomás Trindade</v>
      </c>
      <c r="G35" s="79">
        <v>0</v>
      </c>
      <c r="H35" s="14" t="s">
        <v>57</v>
      </c>
      <c r="I35" s="79">
        <v>4</v>
      </c>
      <c r="J35" s="80" t="str">
        <f>VLOOKUP($AQ9,$AQ$3:$AS$12,3,0)</f>
        <v>Luís M Silva</v>
      </c>
      <c r="K35" s="58">
        <f t="shared" si="37"/>
        <v>3</v>
      </c>
      <c r="L35" s="14" t="str">
        <f t="shared" si="38"/>
        <v>Hugo Carvalho</v>
      </c>
      <c r="M35" s="7"/>
      <c r="N35" s="7"/>
      <c r="O35" s="7"/>
      <c r="P35" s="8"/>
      <c r="Q35" s="8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</row>
    <row r="36" spans="1:45" ht="15.75" customHeight="1" x14ac:dyDescent="0.35">
      <c r="A36" s="7"/>
      <c r="B36" s="8"/>
      <c r="C36" s="8"/>
      <c r="D36" s="8"/>
      <c r="E36" s="7"/>
      <c r="F36" s="7"/>
      <c r="G36" s="7"/>
      <c r="H36" s="7"/>
      <c r="I36" s="7"/>
      <c r="J36" s="7"/>
      <c r="K36" s="7"/>
      <c r="L36" s="8"/>
      <c r="M36" s="7"/>
      <c r="N36" s="7"/>
      <c r="O36" s="7"/>
      <c r="P36" s="8"/>
      <c r="Q36" s="8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</row>
    <row r="37" spans="1:45" ht="15.75" customHeight="1" x14ac:dyDescent="0.35">
      <c r="A37" s="7"/>
      <c r="B37" s="8"/>
      <c r="C37" s="8"/>
      <c r="D37" s="8"/>
      <c r="E37" s="7"/>
      <c r="F37" s="7"/>
      <c r="G37" s="7"/>
      <c r="H37" s="7"/>
      <c r="I37" s="7"/>
      <c r="J37" s="7"/>
      <c r="K37" s="7"/>
      <c r="L37" s="46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</row>
    <row r="38" spans="1:45" ht="15.75" customHeight="1" x14ac:dyDescent="0.35">
      <c r="A38" s="7"/>
      <c r="B38" s="8"/>
      <c r="C38" s="8"/>
      <c r="D38" s="8"/>
      <c r="E38" s="7"/>
      <c r="F38" s="7"/>
      <c r="G38" s="7"/>
      <c r="H38" s="7"/>
      <c r="I38" s="7"/>
      <c r="J38" s="7"/>
      <c r="K38" s="7"/>
      <c r="L38" s="46"/>
      <c r="M38" s="7"/>
      <c r="N38" s="7"/>
      <c r="O38" s="7"/>
      <c r="P38" s="8"/>
      <c r="Q38" s="8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</row>
    <row r="39" spans="1:45" ht="15.75" customHeight="1" x14ac:dyDescent="0.35">
      <c r="A39" s="7"/>
      <c r="B39" s="14" t="s">
        <v>33</v>
      </c>
      <c r="C39" s="14" t="s">
        <v>34</v>
      </c>
      <c r="D39" s="14" t="s">
        <v>35</v>
      </c>
      <c r="E39" s="12" t="s">
        <v>36</v>
      </c>
      <c r="F39" s="7"/>
      <c r="G39" s="7"/>
      <c r="H39" s="7"/>
      <c r="I39" s="7"/>
      <c r="J39" s="7"/>
      <c r="K39" s="12" t="s">
        <v>36</v>
      </c>
      <c r="L39" s="46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</row>
    <row r="40" spans="1:45" ht="15.75" customHeight="1" x14ac:dyDescent="0.35">
      <c r="A40" s="7"/>
      <c r="B40" s="93" t="s">
        <v>77</v>
      </c>
      <c r="C40" s="94"/>
      <c r="D40" s="94"/>
      <c r="E40" s="94"/>
      <c r="F40" s="94"/>
      <c r="G40" s="94"/>
      <c r="H40" s="94"/>
      <c r="I40" s="94"/>
      <c r="J40" s="94"/>
      <c r="K40" s="12"/>
      <c r="L40" s="14" t="s">
        <v>38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</row>
    <row r="41" spans="1:45" ht="15.75" customHeight="1" x14ac:dyDescent="0.35">
      <c r="A41" s="7"/>
      <c r="B41" s="83">
        <v>43106</v>
      </c>
      <c r="C41" s="78">
        <v>0.60416666666666663</v>
      </c>
      <c r="D41" s="78"/>
      <c r="E41" s="58">
        <f t="shared" ref="E41:E42" si="39">IF(ISNUMBER(G41),IF(G41&gt;I41,3,IF(G41=I41,1,0))," ")</f>
        <v>3</v>
      </c>
      <c r="F41" s="14" t="str">
        <f t="shared" ref="F41:F42" si="40">VLOOKUP($AQ5,$AQ$3:$AS$12,3,0)</f>
        <v>Luís F Silva</v>
      </c>
      <c r="G41" s="79">
        <v>4</v>
      </c>
      <c r="H41" s="14" t="s">
        <v>57</v>
      </c>
      <c r="I41" s="79">
        <v>0</v>
      </c>
      <c r="J41" s="14" t="str">
        <f>VLOOKUP($AQ7,$AQ$3:$AS$12,3,0)</f>
        <v>José Trindade</v>
      </c>
      <c r="K41" s="58">
        <f t="shared" ref="K41:K42" si="41">IF(ISNUMBER(G41),IF(I41&gt;G41,3,IF(I41=G41,1,0))," ")</f>
        <v>0</v>
      </c>
      <c r="L41" s="14" t="str">
        <f t="shared" ref="L41:L42" si="42">VLOOKUP($AQ8,$AQ$3:$AS$12,3,0)</f>
        <v>Tomás Trindade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</row>
    <row r="42" spans="1:45" ht="15.75" customHeight="1" x14ac:dyDescent="0.35">
      <c r="A42" s="7"/>
      <c r="B42" s="83">
        <v>43106</v>
      </c>
      <c r="C42" s="78">
        <v>0.60416666666666663</v>
      </c>
      <c r="D42" s="78"/>
      <c r="E42" s="58">
        <f t="shared" si="39"/>
        <v>3</v>
      </c>
      <c r="F42" s="14" t="str">
        <f t="shared" si="40"/>
        <v>Hugo Carvalho</v>
      </c>
      <c r="G42" s="79">
        <v>7</v>
      </c>
      <c r="H42" s="14" t="s">
        <v>57</v>
      </c>
      <c r="I42" s="79">
        <v>0</v>
      </c>
      <c r="J42" s="80" t="str">
        <f>VLOOKUP($AQ10,$AQ$3:$AS$12,3,0)</f>
        <v>Maria João Silva</v>
      </c>
      <c r="K42" s="58">
        <f t="shared" si="41"/>
        <v>0</v>
      </c>
      <c r="L42" s="14" t="str">
        <f t="shared" si="42"/>
        <v>Luís M Silva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</row>
    <row r="43" spans="1:45" ht="15.75" customHeight="1" x14ac:dyDescent="0.35">
      <c r="A43" s="7"/>
      <c r="B43" s="8"/>
      <c r="C43" s="8"/>
      <c r="D43" s="8"/>
      <c r="E43" s="7"/>
      <c r="F43" s="7"/>
      <c r="G43" s="7"/>
      <c r="H43" s="7"/>
      <c r="I43" s="7"/>
      <c r="J43" s="7"/>
      <c r="K43" s="7"/>
      <c r="L43" s="8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</row>
    <row r="44" spans="1:45" ht="15.75" customHeight="1" x14ac:dyDescent="0.35">
      <c r="A44" s="7"/>
      <c r="B44" s="8"/>
      <c r="C44" s="8"/>
      <c r="D44" s="8"/>
      <c r="E44" s="7"/>
      <c r="F44" s="7"/>
      <c r="G44" s="7"/>
      <c r="H44" s="7"/>
      <c r="I44" s="7"/>
      <c r="J44" s="7"/>
      <c r="K44" s="7"/>
      <c r="L44" s="8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</row>
    <row r="45" spans="1:45" ht="15.75" customHeight="1" x14ac:dyDescent="0.35">
      <c r="A45" s="7"/>
      <c r="B45" s="8"/>
      <c r="C45" s="8"/>
      <c r="D45" s="8"/>
      <c r="E45" s="7"/>
      <c r="F45" s="7"/>
      <c r="G45" s="7"/>
      <c r="H45" s="7"/>
      <c r="I45" s="7"/>
      <c r="J45" s="7"/>
      <c r="K45" s="7"/>
      <c r="L45" s="46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</row>
    <row r="46" spans="1:45" ht="15.75" customHeight="1" x14ac:dyDescent="0.35">
      <c r="A46" s="7"/>
      <c r="B46" s="14" t="s">
        <v>33</v>
      </c>
      <c r="C46" s="14" t="s">
        <v>34</v>
      </c>
      <c r="D46" s="14" t="s">
        <v>35</v>
      </c>
      <c r="E46" s="12" t="s">
        <v>36</v>
      </c>
      <c r="F46" s="7"/>
      <c r="G46" s="7"/>
      <c r="H46" s="7"/>
      <c r="I46" s="7"/>
      <c r="J46" s="7"/>
      <c r="K46" s="12" t="s">
        <v>36</v>
      </c>
      <c r="L46" s="46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</row>
    <row r="47" spans="1:45" ht="15.75" customHeight="1" x14ac:dyDescent="0.35">
      <c r="A47" s="7"/>
      <c r="B47" s="93" t="s">
        <v>78</v>
      </c>
      <c r="C47" s="94"/>
      <c r="D47" s="94"/>
      <c r="E47" s="94"/>
      <c r="F47" s="94"/>
      <c r="G47" s="94"/>
      <c r="H47" s="94"/>
      <c r="I47" s="94"/>
      <c r="J47" s="94"/>
      <c r="K47" s="12"/>
      <c r="L47" s="14" t="s">
        <v>38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</row>
    <row r="48" spans="1:45" ht="15.75" customHeight="1" x14ac:dyDescent="0.35">
      <c r="A48" s="7"/>
      <c r="B48" s="83">
        <v>43106</v>
      </c>
      <c r="C48" s="78">
        <v>0.63888888888888895</v>
      </c>
      <c r="D48" s="78"/>
      <c r="E48" s="58">
        <f t="shared" ref="E48:E49" si="43">IF(ISNUMBER(G48),IF(G48&gt;I48,3,IF(G48=I48,1,0))," ")</f>
        <v>0</v>
      </c>
      <c r="F48" s="14" t="str">
        <f>VLOOKUP($AQ5,$AQ$3:$AS$12,3,0)</f>
        <v>Luís F Silva</v>
      </c>
      <c r="G48" s="79">
        <v>0</v>
      </c>
      <c r="H48" s="14" t="s">
        <v>57</v>
      </c>
      <c r="I48" s="79">
        <v>6</v>
      </c>
      <c r="J48" s="14" t="str">
        <f>VLOOKUP($AQ6,$AQ$3:$AS$12,3,0)</f>
        <v>Hugo Carvalho</v>
      </c>
      <c r="K48" s="58">
        <f t="shared" ref="K48:K49" si="44">IF(ISNUMBER(G48),IF(I48&gt;G48,3,IF(I48=G48,1,0))," ")</f>
        <v>3</v>
      </c>
      <c r="L48" s="14" t="str">
        <f t="shared" ref="L48:L49" si="45">VLOOKUP($AQ9,$AQ$3:$AS$12,3,0)</f>
        <v>Luís M Silva</v>
      </c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</row>
    <row r="49" spans="1:45" ht="15.75" customHeight="1" x14ac:dyDescent="0.35">
      <c r="A49" s="7"/>
      <c r="B49" s="83">
        <v>43106</v>
      </c>
      <c r="C49" s="78">
        <v>0.63888888888888895</v>
      </c>
      <c r="D49" s="78"/>
      <c r="E49" s="58">
        <f t="shared" si="43"/>
        <v>3</v>
      </c>
      <c r="F49" s="14" t="str">
        <f>VLOOKUP($AQ7,$AQ$3:$AS$12,3,0)</f>
        <v>José Trindade</v>
      </c>
      <c r="G49" s="79">
        <v>1</v>
      </c>
      <c r="H49" s="14" t="s">
        <v>57</v>
      </c>
      <c r="I49" s="79">
        <v>0</v>
      </c>
      <c r="J49" s="80" t="str">
        <f>VLOOKUP($AQ8,$AQ$3:$AS$12,3,0)</f>
        <v>Tomás Trindade</v>
      </c>
      <c r="K49" s="58">
        <f t="shared" si="44"/>
        <v>0</v>
      </c>
      <c r="L49" s="14" t="str">
        <f t="shared" si="45"/>
        <v>Maria João Silva</v>
      </c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</row>
    <row r="50" spans="1:45" ht="15.75" customHeight="1" x14ac:dyDescent="0.35">
      <c r="A50" s="7"/>
      <c r="B50" s="8"/>
      <c r="C50" s="8"/>
      <c r="D50" s="8"/>
      <c r="E50" s="7"/>
      <c r="F50" s="7"/>
      <c r="G50" s="7"/>
      <c r="H50" s="7"/>
      <c r="I50" s="7"/>
      <c r="J50" s="7"/>
      <c r="K50" s="7"/>
      <c r="L50" s="8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</row>
    <row r="51" spans="1:45" ht="15.75" customHeight="1" x14ac:dyDescent="0.35">
      <c r="A51" s="7"/>
      <c r="B51" s="8"/>
      <c r="C51" s="8"/>
      <c r="D51" s="8"/>
      <c r="E51" s="7"/>
      <c r="F51" s="7"/>
      <c r="G51" s="7"/>
      <c r="H51" s="7"/>
      <c r="I51" s="7"/>
      <c r="J51" s="7"/>
      <c r="K51" s="7"/>
      <c r="L51" s="8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</row>
    <row r="52" spans="1:45" ht="15.75" customHeight="1" x14ac:dyDescent="0.35">
      <c r="A52" s="7"/>
      <c r="B52" s="8"/>
      <c r="C52" s="8"/>
      <c r="D52" s="8"/>
      <c r="E52" s="7"/>
      <c r="F52" s="7"/>
      <c r="G52" s="7"/>
      <c r="H52" s="7"/>
      <c r="I52" s="7"/>
      <c r="J52" s="7"/>
      <c r="K52" s="7"/>
      <c r="L52" s="8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</row>
    <row r="53" spans="1:45" ht="15.75" customHeight="1" x14ac:dyDescent="0.35">
      <c r="A53" s="7"/>
      <c r="B53" s="14" t="s">
        <v>33</v>
      </c>
      <c r="C53" s="14" t="s">
        <v>34</v>
      </c>
      <c r="D53" s="14" t="s">
        <v>35</v>
      </c>
      <c r="E53" s="12" t="s">
        <v>36</v>
      </c>
      <c r="F53" s="7"/>
      <c r="G53" s="7"/>
      <c r="H53" s="7"/>
      <c r="I53" s="7"/>
      <c r="J53" s="7"/>
      <c r="K53" s="12" t="s">
        <v>36</v>
      </c>
      <c r="L53" s="46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</row>
    <row r="54" spans="1:45" ht="15.75" customHeight="1" x14ac:dyDescent="0.35">
      <c r="A54" s="7"/>
      <c r="B54" s="93" t="s">
        <v>79</v>
      </c>
      <c r="C54" s="94"/>
      <c r="D54" s="94"/>
      <c r="E54" s="94"/>
      <c r="F54" s="94"/>
      <c r="G54" s="94"/>
      <c r="H54" s="94"/>
      <c r="I54" s="94"/>
      <c r="J54" s="94"/>
      <c r="K54" s="12"/>
      <c r="L54" s="14" t="s">
        <v>38</v>
      </c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</row>
    <row r="55" spans="1:45" ht="15.75" customHeight="1" x14ac:dyDescent="0.35">
      <c r="A55" s="7"/>
      <c r="B55" s="83">
        <v>43106</v>
      </c>
      <c r="C55" s="78">
        <v>0.60416666666666663</v>
      </c>
      <c r="D55" s="78"/>
      <c r="E55" s="58">
        <f>IF(ISNUMBER(G55),IF(G55&gt;I55,3,IF(G55=I55,1,0))," ")</f>
        <v>3</v>
      </c>
      <c r="F55" s="14" t="str">
        <f>VLOOKUP($AQ9,$AQ$3:$AS$12,3,0)</f>
        <v>Luís M Silva</v>
      </c>
      <c r="G55" s="79">
        <v>6</v>
      </c>
      <c r="H55" s="14" t="s">
        <v>57</v>
      </c>
      <c r="I55" s="79">
        <v>0</v>
      </c>
      <c r="J55" s="80" t="str">
        <f>VLOOKUP($AQ10,$AQ$3:$AS$12,3,0)</f>
        <v>Maria João Silva</v>
      </c>
      <c r="K55" s="58">
        <f>IF(ISNUMBER(G55),IF(I55&gt;G55,3,IF(I55=G55,1,0))," ")</f>
        <v>0</v>
      </c>
      <c r="L55" s="14" t="str">
        <f>VLOOKUP($AQ7,$AQ$3:$AS$12,3,0)</f>
        <v>José Trindade</v>
      </c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54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</row>
    <row r="56" spans="1:45" ht="15.75" customHeight="1" x14ac:dyDescent="0.35">
      <c r="A56" s="7"/>
      <c r="B56" s="8"/>
      <c r="C56" s="8"/>
      <c r="D56" s="8"/>
      <c r="E56" s="7"/>
      <c r="F56" s="7"/>
      <c r="G56" s="7"/>
      <c r="H56" s="7"/>
      <c r="I56" s="7"/>
      <c r="J56" s="7"/>
      <c r="K56" s="7"/>
      <c r="L56" s="8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54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</row>
    <row r="57" spans="1:45" ht="15.75" customHeight="1" x14ac:dyDescent="0.35"/>
    <row r="58" spans="1:45" ht="15.75" customHeight="1" x14ac:dyDescent="0.35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</row>
    <row r="59" spans="1:45" ht="15.75" customHeight="1" x14ac:dyDescent="0.35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</row>
    <row r="60" spans="1:45" ht="15.75" customHeight="1" x14ac:dyDescent="0.35"/>
    <row r="61" spans="1:45" ht="15.75" customHeight="1" x14ac:dyDescent="0.35">
      <c r="F61" s="9" t="s">
        <v>30</v>
      </c>
    </row>
    <row r="62" spans="1:45" ht="15.75" customHeight="1" x14ac:dyDescent="0.35"/>
    <row r="63" spans="1:45" ht="15.75" customHeight="1" x14ac:dyDescent="0.35">
      <c r="B63" s="14" t="s">
        <v>33</v>
      </c>
      <c r="C63" s="14" t="s">
        <v>34</v>
      </c>
      <c r="D63" s="14" t="s">
        <v>35</v>
      </c>
      <c r="E63" s="81" t="s">
        <v>36</v>
      </c>
      <c r="F63" s="7"/>
      <c r="G63" s="7"/>
      <c r="H63" s="7"/>
      <c r="I63" s="7"/>
      <c r="J63" s="7"/>
      <c r="K63" s="12" t="s">
        <v>36</v>
      </c>
      <c r="L63" s="8"/>
    </row>
    <row r="64" spans="1:45" ht="15.75" customHeight="1" x14ac:dyDescent="0.35">
      <c r="B64" s="98" t="s">
        <v>37</v>
      </c>
      <c r="C64" s="99"/>
      <c r="D64" s="99"/>
      <c r="E64" s="99"/>
      <c r="F64" s="99"/>
      <c r="G64" s="99"/>
      <c r="H64" s="99"/>
      <c r="I64" s="99"/>
      <c r="J64" s="99"/>
      <c r="K64" s="82"/>
      <c r="L64" s="14" t="s">
        <v>38</v>
      </c>
    </row>
    <row r="65" spans="2:12" ht="15.75" customHeight="1" x14ac:dyDescent="0.35">
      <c r="B65" s="73">
        <v>43239</v>
      </c>
      <c r="C65" s="78">
        <v>0.39583333333333331</v>
      </c>
      <c r="D65" s="78" t="s">
        <v>56</v>
      </c>
      <c r="E65" s="58">
        <f t="shared" ref="E65:E66" si="46">IF(ISNUMBER(G65),IF(G65&gt;I65,3,IF(G65=I65,1,0))," ")</f>
        <v>3</v>
      </c>
      <c r="F65" s="14" t="str">
        <f>VLOOKUP($AQ9,$AQ$3:$AS$12,3,0)</f>
        <v>Luís M Silva</v>
      </c>
      <c r="G65" s="79">
        <v>2</v>
      </c>
      <c r="H65" s="14" t="s">
        <v>57</v>
      </c>
      <c r="I65" s="79">
        <v>0</v>
      </c>
      <c r="J65" s="80" t="str">
        <f t="shared" ref="J65:J66" si="47">VLOOKUP($AQ5,$AQ$3:$AS$12,3,0)</f>
        <v>Luís F Silva</v>
      </c>
      <c r="K65" s="71">
        <f t="shared" ref="K65:K66" si="48">IF(ISNUMBER(G65),IF(I65&gt;G65,3,IF(I65=G65,1,0))," ")</f>
        <v>0</v>
      </c>
      <c r="L65" s="14" t="s">
        <v>127</v>
      </c>
    </row>
    <row r="66" spans="2:12" ht="15.75" customHeight="1" x14ac:dyDescent="0.35">
      <c r="B66" s="73">
        <v>43239</v>
      </c>
      <c r="C66" s="78">
        <v>0.39583333333333331</v>
      </c>
      <c r="D66" s="78" t="s">
        <v>59</v>
      </c>
      <c r="E66" s="58">
        <f t="shared" si="46"/>
        <v>0</v>
      </c>
      <c r="F66" s="14" t="str">
        <f>VLOOKUP($AQ7,$AQ$3:$AS$12,3,0)</f>
        <v>José Trindade</v>
      </c>
      <c r="G66" s="79">
        <v>0</v>
      </c>
      <c r="H66" s="14" t="s">
        <v>57</v>
      </c>
      <c r="I66" s="79">
        <v>7</v>
      </c>
      <c r="J66" s="80" t="str">
        <f t="shared" si="47"/>
        <v>Hugo Carvalho</v>
      </c>
      <c r="K66" s="71">
        <f t="shared" si="48"/>
        <v>3</v>
      </c>
      <c r="L66" s="14" t="s">
        <v>128</v>
      </c>
    </row>
    <row r="67" spans="2:12" ht="15.75" customHeight="1" x14ac:dyDescent="0.35">
      <c r="B67" s="8"/>
      <c r="C67" s="8"/>
      <c r="D67" s="8"/>
      <c r="E67" s="7"/>
      <c r="F67" s="7"/>
      <c r="G67" s="7"/>
      <c r="H67" s="7"/>
      <c r="I67" s="7"/>
      <c r="J67" s="7"/>
      <c r="K67" s="7"/>
      <c r="L67" s="46"/>
    </row>
    <row r="68" spans="2:12" ht="15.75" customHeight="1" x14ac:dyDescent="0.35">
      <c r="B68" s="8"/>
      <c r="C68" s="8"/>
      <c r="D68" s="8"/>
      <c r="E68" s="7"/>
      <c r="F68" s="7"/>
      <c r="G68" s="7"/>
      <c r="H68" s="7"/>
      <c r="I68" s="7"/>
      <c r="J68" s="7"/>
      <c r="K68" s="7"/>
      <c r="L68" s="8"/>
    </row>
    <row r="69" spans="2:12" ht="15.75" customHeight="1" x14ac:dyDescent="0.35">
      <c r="B69" s="8"/>
      <c r="C69" s="8"/>
      <c r="D69" s="8"/>
      <c r="E69" s="7"/>
      <c r="F69" s="7"/>
      <c r="G69" s="7"/>
      <c r="H69" s="7"/>
      <c r="I69" s="7"/>
      <c r="J69" s="7"/>
      <c r="K69" s="7"/>
      <c r="L69" s="8"/>
    </row>
    <row r="70" spans="2:12" ht="15.75" customHeight="1" x14ac:dyDescent="0.35">
      <c r="B70" s="14" t="s">
        <v>33</v>
      </c>
      <c r="C70" s="14" t="s">
        <v>34</v>
      </c>
      <c r="D70" s="14" t="s">
        <v>35</v>
      </c>
      <c r="E70" s="12" t="s">
        <v>36</v>
      </c>
      <c r="F70" s="7"/>
      <c r="G70" s="7"/>
      <c r="H70" s="7"/>
      <c r="I70" s="7"/>
      <c r="J70" s="7"/>
      <c r="K70" s="12" t="s">
        <v>36</v>
      </c>
      <c r="L70" s="8"/>
    </row>
    <row r="71" spans="2:12" ht="15.75" customHeight="1" x14ac:dyDescent="0.35">
      <c r="B71" s="93" t="s">
        <v>65</v>
      </c>
      <c r="C71" s="94"/>
      <c r="D71" s="94"/>
      <c r="E71" s="94"/>
      <c r="F71" s="94"/>
      <c r="G71" s="94"/>
      <c r="H71" s="94"/>
      <c r="I71" s="94"/>
      <c r="J71" s="94"/>
      <c r="K71" s="12"/>
      <c r="L71" s="10" t="s">
        <v>38</v>
      </c>
    </row>
    <row r="72" spans="2:12" ht="15.75" customHeight="1" x14ac:dyDescent="0.35">
      <c r="B72" s="73">
        <v>43239</v>
      </c>
      <c r="C72" s="78">
        <v>0.43055555555555558</v>
      </c>
      <c r="D72" s="78"/>
      <c r="E72" s="58">
        <f t="shared" ref="E72:E73" si="49">IF(ISNUMBER(G72),IF(G72&gt;I72,3,IF(G72=I72,1,0))," ")</f>
        <v>0</v>
      </c>
      <c r="F72" s="14" t="str">
        <f>VLOOKUP($AQ10,$AQ$3:$AS$12,3,0)</f>
        <v>Maria João Silva</v>
      </c>
      <c r="G72" s="79">
        <v>0</v>
      </c>
      <c r="H72" s="14" t="s">
        <v>57</v>
      </c>
      <c r="I72" s="79">
        <v>4</v>
      </c>
      <c r="J72" s="80" t="str">
        <f>VLOOKUP($AQ8,$AQ$3:$AS$12,3,0)</f>
        <v>Tomás Trindade</v>
      </c>
      <c r="K72" s="71">
        <f t="shared" ref="K72:K73" si="50">IF(ISNUMBER(G72),IF(I72&gt;G72,3,IF(I72=G72,1,0))," ")</f>
        <v>3</v>
      </c>
      <c r="L72" s="14" t="s">
        <v>129</v>
      </c>
    </row>
    <row r="73" spans="2:12" ht="15.75" customHeight="1" x14ac:dyDescent="0.35">
      <c r="B73" s="73">
        <v>43239</v>
      </c>
      <c r="C73" s="78">
        <v>0.43055555555555558</v>
      </c>
      <c r="D73" s="78"/>
      <c r="E73" s="58">
        <f t="shared" si="49"/>
        <v>3</v>
      </c>
      <c r="F73" s="14" t="str">
        <f>VLOOKUP(AQ9,$AQ$3:$AS$12,3,0)</f>
        <v>Luís M Silva</v>
      </c>
      <c r="G73" s="79">
        <v>4</v>
      </c>
      <c r="H73" s="14" t="s">
        <v>57</v>
      </c>
      <c r="I73" s="79">
        <v>0</v>
      </c>
      <c r="J73" s="14" t="str">
        <f>VLOOKUP(AQ7,$AQ$3:$AS$12,3,0)</f>
        <v>José Trindade</v>
      </c>
      <c r="K73" s="71">
        <f t="shared" si="50"/>
        <v>0</v>
      </c>
      <c r="L73" s="14" t="s">
        <v>75</v>
      </c>
    </row>
    <row r="74" spans="2:12" ht="15.75" customHeight="1" x14ac:dyDescent="0.35">
      <c r="B74" s="8"/>
      <c r="C74" s="8"/>
      <c r="D74" s="8"/>
      <c r="E74" s="7"/>
      <c r="F74" s="7"/>
      <c r="G74" s="7"/>
      <c r="H74" s="7"/>
      <c r="I74" s="7"/>
      <c r="J74" s="7"/>
      <c r="K74" s="7"/>
      <c r="L74" s="46"/>
    </row>
    <row r="75" spans="2:12" ht="15.75" customHeight="1" x14ac:dyDescent="0.35">
      <c r="B75" s="8"/>
      <c r="C75" s="8"/>
      <c r="D75" s="8"/>
      <c r="E75" s="7"/>
      <c r="F75" s="7"/>
      <c r="G75" s="7"/>
      <c r="H75" s="7"/>
      <c r="I75" s="7"/>
      <c r="J75" s="7"/>
      <c r="K75" s="7"/>
      <c r="L75" s="46"/>
    </row>
    <row r="76" spans="2:12" ht="15.75" customHeight="1" x14ac:dyDescent="0.35">
      <c r="B76" s="8"/>
      <c r="C76" s="8"/>
      <c r="D76" s="8"/>
      <c r="E76" s="7"/>
      <c r="F76" s="7"/>
      <c r="G76" s="7"/>
      <c r="H76" s="7"/>
      <c r="I76" s="7"/>
      <c r="J76" s="7"/>
      <c r="K76" s="7"/>
      <c r="L76" s="8"/>
    </row>
    <row r="77" spans="2:12" ht="15.75" customHeight="1" x14ac:dyDescent="0.35">
      <c r="B77" s="14" t="s">
        <v>33</v>
      </c>
      <c r="C77" s="14" t="s">
        <v>34</v>
      </c>
      <c r="D77" s="14" t="s">
        <v>35</v>
      </c>
      <c r="E77" s="12" t="s">
        <v>36</v>
      </c>
      <c r="F77" s="7"/>
      <c r="G77" s="7"/>
      <c r="H77" s="7"/>
      <c r="I77" s="7"/>
      <c r="J77" s="7"/>
      <c r="K77" s="12" t="s">
        <v>36</v>
      </c>
      <c r="L77" s="8"/>
    </row>
    <row r="78" spans="2:12" ht="15.75" customHeight="1" x14ac:dyDescent="0.35">
      <c r="B78" s="93" t="s">
        <v>71</v>
      </c>
      <c r="C78" s="94"/>
      <c r="D78" s="94"/>
      <c r="E78" s="94"/>
      <c r="F78" s="94"/>
      <c r="G78" s="94"/>
      <c r="H78" s="94"/>
      <c r="I78" s="94"/>
      <c r="J78" s="94"/>
      <c r="K78" s="12"/>
      <c r="L78" s="14" t="s">
        <v>38</v>
      </c>
    </row>
    <row r="79" spans="2:12" ht="15.75" customHeight="1" x14ac:dyDescent="0.35">
      <c r="B79" s="73">
        <v>43239</v>
      </c>
      <c r="C79" s="78">
        <v>0.46527777777777773</v>
      </c>
      <c r="D79" s="78"/>
      <c r="E79" s="58">
        <f t="shared" ref="E79:E80" si="51">IF(ISNUMBER(G79),IF(G79&gt;I79,3,IF(G79=I79,1,0))," ")</f>
        <v>0</v>
      </c>
      <c r="F79" s="14" t="str">
        <f>VLOOKUP($AQ10,$AQ$3:$AS$12,3,0)</f>
        <v>Maria João Silva</v>
      </c>
      <c r="G79" s="79">
        <v>0</v>
      </c>
      <c r="H79" s="14" t="s">
        <v>57</v>
      </c>
      <c r="I79" s="79">
        <v>8</v>
      </c>
      <c r="J79" s="80" t="str">
        <f>VLOOKUP($AQ5,$AQ$3:$AS$12,3,0)</f>
        <v>Luís F Silva</v>
      </c>
      <c r="K79" s="58">
        <f t="shared" ref="K79:K80" si="52">IF(ISNUMBER(G79),IF(I79&gt;G79,3,IF(I79=G79,1,0))," ")</f>
        <v>3</v>
      </c>
      <c r="L79" s="14" t="s">
        <v>58</v>
      </c>
    </row>
    <row r="80" spans="2:12" ht="15.75" customHeight="1" x14ac:dyDescent="0.35">
      <c r="B80" s="73">
        <v>43239</v>
      </c>
      <c r="C80" s="78">
        <v>0.46527777777777773</v>
      </c>
      <c r="D80" s="78"/>
      <c r="E80" s="58">
        <f t="shared" si="51"/>
        <v>0</v>
      </c>
      <c r="F80" s="14" t="str">
        <f>VLOOKUP(AQ8,$AQ$3:$AS$12,3,0)</f>
        <v>Tomás Trindade</v>
      </c>
      <c r="G80" s="79">
        <v>0</v>
      </c>
      <c r="H80" s="14" t="s">
        <v>57</v>
      </c>
      <c r="I80" s="79">
        <v>7</v>
      </c>
      <c r="J80" s="80" t="str">
        <f>VLOOKUP(AQ6,$AQ$3:$AS$12,3,0)</f>
        <v>Hugo Carvalho</v>
      </c>
      <c r="K80" s="58">
        <f t="shared" si="52"/>
        <v>3</v>
      </c>
      <c r="L80" s="14" t="s">
        <v>130</v>
      </c>
    </row>
    <row r="81" spans="2:12" ht="15.75" customHeight="1" x14ac:dyDescent="0.35">
      <c r="B81" s="8"/>
      <c r="C81" s="8"/>
      <c r="D81" s="8"/>
      <c r="E81" s="7"/>
      <c r="F81" s="7"/>
      <c r="G81" s="7"/>
      <c r="H81" s="7"/>
      <c r="I81" s="7"/>
      <c r="J81" s="7"/>
      <c r="K81" s="7"/>
      <c r="L81" s="46"/>
    </row>
    <row r="82" spans="2:12" ht="15.75" customHeight="1" x14ac:dyDescent="0.35">
      <c r="B82" s="8"/>
      <c r="C82" s="8"/>
      <c r="D82" s="8"/>
      <c r="E82" s="7"/>
      <c r="F82" s="7"/>
      <c r="G82" s="7"/>
      <c r="H82" s="7"/>
      <c r="I82" s="7"/>
      <c r="J82" s="7"/>
      <c r="K82" s="7"/>
      <c r="L82" s="46"/>
    </row>
    <row r="83" spans="2:12" ht="15.75" customHeight="1" x14ac:dyDescent="0.35">
      <c r="B83" s="8"/>
      <c r="C83" s="8"/>
      <c r="D83" s="8"/>
      <c r="E83" s="7"/>
      <c r="F83" s="7"/>
      <c r="G83" s="7"/>
      <c r="H83" s="7"/>
      <c r="I83" s="7"/>
      <c r="J83" s="7"/>
      <c r="K83" s="7"/>
      <c r="L83" s="46"/>
    </row>
    <row r="84" spans="2:12" ht="15.75" customHeight="1" x14ac:dyDescent="0.35">
      <c r="B84" s="14" t="s">
        <v>33</v>
      </c>
      <c r="C84" s="14" t="s">
        <v>34</v>
      </c>
      <c r="D84" s="14" t="s">
        <v>35</v>
      </c>
      <c r="E84" s="12" t="s">
        <v>36</v>
      </c>
      <c r="F84" s="7"/>
      <c r="G84" s="7"/>
      <c r="H84" s="7"/>
      <c r="I84" s="7"/>
      <c r="J84" s="7"/>
      <c r="K84" s="12" t="s">
        <v>36</v>
      </c>
      <c r="L84" s="8"/>
    </row>
    <row r="85" spans="2:12" ht="15.75" customHeight="1" x14ac:dyDescent="0.35">
      <c r="B85" s="93" t="s">
        <v>74</v>
      </c>
      <c r="C85" s="94"/>
      <c r="D85" s="94"/>
      <c r="E85" s="94"/>
      <c r="F85" s="94"/>
      <c r="G85" s="94"/>
      <c r="H85" s="94"/>
      <c r="I85" s="94"/>
      <c r="J85" s="94"/>
      <c r="K85" s="12"/>
      <c r="L85" s="14" t="s">
        <v>38</v>
      </c>
    </row>
    <row r="86" spans="2:12" ht="15.75" customHeight="1" x14ac:dyDescent="0.35">
      <c r="B86" s="73">
        <v>43239</v>
      </c>
      <c r="C86" s="78">
        <v>0.5</v>
      </c>
      <c r="D86" s="78"/>
      <c r="E86" s="58">
        <f t="shared" ref="E86:E87" si="53">IF(ISNUMBER(G86),IF(G86&gt;I86,3,IF(G86=I86,1,0))," ")</f>
        <v>0</v>
      </c>
      <c r="F86" s="14" t="str">
        <f t="shared" ref="F86:F87" si="54">VLOOKUP($AQ8,$AQ$3:$AS$12,3,0)</f>
        <v>Tomás Trindade</v>
      </c>
      <c r="G86" s="79">
        <v>0</v>
      </c>
      <c r="H86" s="14" t="s">
        <v>57</v>
      </c>
      <c r="I86" s="79">
        <v>3</v>
      </c>
      <c r="J86" s="80" t="str">
        <f t="shared" ref="J86:J87" si="55">VLOOKUP($AQ5,$AQ$3:$AS$12,3,0)</f>
        <v>Luís F Silva</v>
      </c>
      <c r="K86" s="58">
        <f t="shared" ref="K86:K87" si="56">IF(ISNUMBER(G86),IF(I86&gt;G86,3,IF(I86=G86,1,0))," ")</f>
        <v>3</v>
      </c>
      <c r="L86" s="14" t="s">
        <v>128</v>
      </c>
    </row>
    <row r="87" spans="2:12" ht="15.75" customHeight="1" x14ac:dyDescent="0.35">
      <c r="B87" s="73">
        <v>43239</v>
      </c>
      <c r="C87" s="78">
        <v>0.5</v>
      </c>
      <c r="D87" s="78"/>
      <c r="E87" s="58">
        <f t="shared" si="53"/>
        <v>0</v>
      </c>
      <c r="F87" s="14" t="str">
        <f t="shared" si="54"/>
        <v>Luís M Silva</v>
      </c>
      <c r="G87" s="79">
        <v>0</v>
      </c>
      <c r="H87" s="14" t="s">
        <v>57</v>
      </c>
      <c r="I87" s="79">
        <v>5</v>
      </c>
      <c r="J87" s="80" t="str">
        <f t="shared" si="55"/>
        <v>Hugo Carvalho</v>
      </c>
      <c r="K87" s="58">
        <f t="shared" si="56"/>
        <v>3</v>
      </c>
      <c r="L87" s="14" t="s">
        <v>58</v>
      </c>
    </row>
    <row r="88" spans="2:12" ht="15.75" customHeight="1" x14ac:dyDescent="0.35">
      <c r="B88" s="8"/>
      <c r="C88" s="8"/>
      <c r="D88" s="8"/>
      <c r="E88" s="7"/>
      <c r="F88" s="7"/>
      <c r="G88" s="7"/>
      <c r="H88" s="7"/>
      <c r="I88" s="7"/>
      <c r="J88" s="7"/>
      <c r="K88" s="7"/>
      <c r="L88" s="46"/>
    </row>
    <row r="89" spans="2:12" ht="15.75" customHeight="1" x14ac:dyDescent="0.35">
      <c r="B89" s="8"/>
      <c r="C89" s="8"/>
      <c r="D89" s="8"/>
      <c r="E89" s="7"/>
      <c r="F89" s="7"/>
      <c r="G89" s="7"/>
      <c r="H89" s="7"/>
      <c r="I89" s="7"/>
      <c r="J89" s="7"/>
      <c r="K89" s="7"/>
      <c r="L89" s="46"/>
    </row>
    <row r="90" spans="2:12" ht="15.75" customHeight="1" x14ac:dyDescent="0.35">
      <c r="B90" s="8"/>
      <c r="C90" s="8"/>
      <c r="D90" s="8"/>
      <c r="E90" s="7"/>
      <c r="F90" s="7"/>
      <c r="G90" s="7"/>
      <c r="H90" s="7"/>
      <c r="I90" s="7"/>
      <c r="J90" s="7"/>
      <c r="K90" s="7"/>
      <c r="L90" s="46"/>
    </row>
    <row r="91" spans="2:12" ht="15.75" customHeight="1" x14ac:dyDescent="0.35">
      <c r="B91" s="14" t="s">
        <v>33</v>
      </c>
      <c r="C91" s="14" t="s">
        <v>34</v>
      </c>
      <c r="D91" s="14" t="s">
        <v>35</v>
      </c>
      <c r="E91" s="12" t="s">
        <v>36</v>
      </c>
      <c r="F91" s="7"/>
      <c r="G91" s="7"/>
      <c r="H91" s="7"/>
      <c r="I91" s="7"/>
      <c r="J91" s="7"/>
      <c r="K91" s="12" t="s">
        <v>36</v>
      </c>
      <c r="L91" s="46"/>
    </row>
    <row r="92" spans="2:12" ht="15.75" customHeight="1" x14ac:dyDescent="0.35">
      <c r="B92" s="93" t="s">
        <v>76</v>
      </c>
      <c r="C92" s="94"/>
      <c r="D92" s="94"/>
      <c r="E92" s="94"/>
      <c r="F92" s="94"/>
      <c r="G92" s="94"/>
      <c r="H92" s="94"/>
      <c r="I92" s="94"/>
      <c r="J92" s="94"/>
      <c r="K92" s="12"/>
      <c r="L92" s="14" t="s">
        <v>38</v>
      </c>
    </row>
    <row r="93" spans="2:12" ht="15.75" customHeight="1" x14ac:dyDescent="0.35">
      <c r="B93" s="73">
        <v>43239</v>
      </c>
      <c r="C93" s="78">
        <v>0.56944444444444442</v>
      </c>
      <c r="D93" s="78"/>
      <c r="E93" s="58">
        <f t="shared" ref="E93:E94" si="57">IF(ISNUMBER(G93),IF(G93&gt;I93,3,IF(G93=I93,1,0))," ")</f>
        <v>0</v>
      </c>
      <c r="F93" s="14" t="str">
        <f>VLOOKUP($AQ10,$AQ$3:$AS$12,3,0)</f>
        <v>Maria João Silva</v>
      </c>
      <c r="G93" s="79">
        <v>0</v>
      </c>
      <c r="H93" s="14" t="s">
        <v>57</v>
      </c>
      <c r="I93" s="79">
        <v>2</v>
      </c>
      <c r="J93" s="80" t="str">
        <f t="shared" ref="J93:J94" si="58">VLOOKUP($AQ7,$AQ$3:$AS$12,3,0)</f>
        <v>José Trindade</v>
      </c>
      <c r="K93" s="58">
        <f t="shared" ref="K93:K94" si="59">IF(ISNUMBER(G93),IF(I93&gt;G93,3,IF(I93=G93,1,0))," ")</f>
        <v>3</v>
      </c>
      <c r="L93" s="14" t="s">
        <v>75</v>
      </c>
    </row>
    <row r="94" spans="2:12" ht="15.75" customHeight="1" x14ac:dyDescent="0.35">
      <c r="B94" s="73">
        <v>43239</v>
      </c>
      <c r="C94" s="78">
        <v>0.56944444444444442</v>
      </c>
      <c r="D94" s="78"/>
      <c r="E94" s="58">
        <f t="shared" si="57"/>
        <v>3</v>
      </c>
      <c r="F94" s="14" t="str">
        <f>VLOOKUP($AQ9,$AQ$3:$AS$12,3,0)</f>
        <v>Luís M Silva</v>
      </c>
      <c r="G94" s="79">
        <v>5</v>
      </c>
      <c r="H94" s="14" t="s">
        <v>57</v>
      </c>
      <c r="I94" s="79">
        <v>0</v>
      </c>
      <c r="J94" s="80" t="str">
        <f t="shared" si="58"/>
        <v>Tomás Trindade</v>
      </c>
      <c r="K94" s="58">
        <f t="shared" si="59"/>
        <v>0</v>
      </c>
      <c r="L94" s="14" t="s">
        <v>129</v>
      </c>
    </row>
    <row r="95" spans="2:12" ht="15.75" customHeight="1" x14ac:dyDescent="0.35">
      <c r="B95" s="8"/>
      <c r="C95" s="8"/>
      <c r="D95" s="8"/>
      <c r="E95" s="7"/>
      <c r="F95" s="7"/>
      <c r="G95" s="7"/>
      <c r="H95" s="7"/>
      <c r="I95" s="7"/>
      <c r="J95" s="7"/>
      <c r="K95" s="7"/>
      <c r="L95" s="8"/>
    </row>
    <row r="96" spans="2:12" ht="15.75" customHeight="1" x14ac:dyDescent="0.35">
      <c r="B96" s="8"/>
      <c r="C96" s="8"/>
      <c r="D96" s="8"/>
      <c r="E96" s="7"/>
      <c r="F96" s="7"/>
      <c r="G96" s="7"/>
      <c r="H96" s="7"/>
      <c r="I96" s="7"/>
      <c r="J96" s="7"/>
      <c r="K96" s="7"/>
      <c r="L96" s="46"/>
    </row>
    <row r="97" spans="2:12" ht="15.75" customHeight="1" x14ac:dyDescent="0.35">
      <c r="B97" s="8"/>
      <c r="C97" s="8"/>
      <c r="D97" s="8"/>
      <c r="E97" s="7"/>
      <c r="F97" s="7"/>
      <c r="G97" s="7"/>
      <c r="H97" s="7"/>
      <c r="I97" s="7"/>
      <c r="J97" s="7"/>
      <c r="K97" s="7"/>
      <c r="L97" s="46"/>
    </row>
    <row r="98" spans="2:12" ht="15.75" customHeight="1" x14ac:dyDescent="0.35">
      <c r="B98" s="14" t="s">
        <v>33</v>
      </c>
      <c r="C98" s="14" t="s">
        <v>34</v>
      </c>
      <c r="D98" s="14" t="s">
        <v>35</v>
      </c>
      <c r="E98" s="12" t="s">
        <v>36</v>
      </c>
      <c r="F98" s="7"/>
      <c r="G98" s="7"/>
      <c r="H98" s="7"/>
      <c r="I98" s="7"/>
      <c r="J98" s="7"/>
      <c r="K98" s="12" t="s">
        <v>36</v>
      </c>
      <c r="L98" s="46"/>
    </row>
    <row r="99" spans="2:12" ht="15.75" customHeight="1" x14ac:dyDescent="0.35">
      <c r="B99" s="93" t="s">
        <v>77</v>
      </c>
      <c r="C99" s="94"/>
      <c r="D99" s="94"/>
      <c r="E99" s="94"/>
      <c r="F99" s="94"/>
      <c r="G99" s="94"/>
      <c r="H99" s="94"/>
      <c r="I99" s="94"/>
      <c r="J99" s="94"/>
      <c r="K99" s="12"/>
      <c r="L99" s="14" t="s">
        <v>38</v>
      </c>
    </row>
    <row r="100" spans="2:12" ht="15.75" customHeight="1" x14ac:dyDescent="0.35">
      <c r="B100" s="73">
        <v>43239</v>
      </c>
      <c r="C100" s="78">
        <v>0.60416666666666663</v>
      </c>
      <c r="D100" s="78"/>
      <c r="E100" s="58">
        <f t="shared" ref="E100:E101" si="60">IF(ISNUMBER(G100),IF(G100&gt;I100,3,IF(G100=I100,1,0))," ")</f>
        <v>0</v>
      </c>
      <c r="F100" s="14" t="str">
        <f>VLOOKUP($AQ7,$AQ$3:$AS$12,3,0)</f>
        <v>José Trindade</v>
      </c>
      <c r="G100" s="79">
        <v>0</v>
      </c>
      <c r="H100" s="14" t="s">
        <v>57</v>
      </c>
      <c r="I100" s="79">
        <v>5</v>
      </c>
      <c r="J100" s="14" t="str">
        <f t="shared" ref="J100:J101" si="61">VLOOKUP($AQ5,$AQ$3:$AS$12,3,0)</f>
        <v>Luís F Silva</v>
      </c>
      <c r="K100" s="58">
        <f t="shared" ref="K100:K101" si="62">IF(ISNUMBER(G100),IF(I100&gt;G100,3,IF(I100=G100,1,0))," ")</f>
        <v>3</v>
      </c>
      <c r="L100" s="14" t="s">
        <v>127</v>
      </c>
    </row>
    <row r="101" spans="2:12" ht="15.75" customHeight="1" x14ac:dyDescent="0.35">
      <c r="B101" s="73">
        <v>43239</v>
      </c>
      <c r="C101" s="78">
        <v>0.60416666666666663</v>
      </c>
      <c r="D101" s="78"/>
      <c r="E101" s="58">
        <f t="shared" si="60"/>
        <v>0</v>
      </c>
      <c r="F101" s="14" t="str">
        <f>VLOOKUP($AQ10,$AQ$3:$AS$12,3,0)</f>
        <v>Maria João Silva</v>
      </c>
      <c r="G101" s="79">
        <v>0</v>
      </c>
      <c r="H101" s="14" t="s">
        <v>57</v>
      </c>
      <c r="I101" s="79">
        <v>7</v>
      </c>
      <c r="J101" s="80" t="str">
        <f t="shared" si="61"/>
        <v>Hugo Carvalho</v>
      </c>
      <c r="K101" s="58">
        <f t="shared" si="62"/>
        <v>3</v>
      </c>
      <c r="L101" s="14" t="s">
        <v>130</v>
      </c>
    </row>
    <row r="102" spans="2:12" ht="15.75" customHeight="1" x14ac:dyDescent="0.35">
      <c r="B102" s="8"/>
      <c r="C102" s="8"/>
      <c r="D102" s="8"/>
      <c r="E102" s="7"/>
      <c r="F102" s="7"/>
      <c r="G102" s="7"/>
      <c r="H102" s="7"/>
      <c r="I102" s="7"/>
      <c r="J102" s="7"/>
      <c r="K102" s="7"/>
      <c r="L102" s="8"/>
    </row>
    <row r="103" spans="2:12" ht="15.75" customHeight="1" x14ac:dyDescent="0.35">
      <c r="B103" s="8"/>
      <c r="C103" s="8"/>
      <c r="D103" s="8"/>
      <c r="E103" s="7"/>
      <c r="F103" s="7"/>
      <c r="G103" s="7"/>
      <c r="H103" s="7"/>
      <c r="I103" s="7"/>
      <c r="J103" s="7"/>
      <c r="K103" s="7"/>
      <c r="L103" s="8"/>
    </row>
    <row r="104" spans="2:12" ht="15.75" customHeight="1" x14ac:dyDescent="0.35">
      <c r="B104" s="8"/>
      <c r="C104" s="8"/>
      <c r="D104" s="8"/>
      <c r="E104" s="7"/>
      <c r="F104" s="7"/>
      <c r="G104" s="7"/>
      <c r="H104" s="7"/>
      <c r="I104" s="7"/>
      <c r="J104" s="7"/>
      <c r="K104" s="7"/>
      <c r="L104" s="46"/>
    </row>
    <row r="105" spans="2:12" ht="15.75" customHeight="1" x14ac:dyDescent="0.35">
      <c r="B105" s="14" t="s">
        <v>33</v>
      </c>
      <c r="C105" s="14" t="s">
        <v>34</v>
      </c>
      <c r="D105" s="14" t="s">
        <v>35</v>
      </c>
      <c r="E105" s="12" t="s">
        <v>36</v>
      </c>
      <c r="F105" s="7"/>
      <c r="G105" s="7"/>
      <c r="H105" s="7"/>
      <c r="I105" s="7"/>
      <c r="J105" s="7"/>
      <c r="K105" s="12" t="s">
        <v>36</v>
      </c>
      <c r="L105" s="46"/>
    </row>
    <row r="106" spans="2:12" ht="15.75" customHeight="1" x14ac:dyDescent="0.35">
      <c r="B106" s="93" t="s">
        <v>78</v>
      </c>
      <c r="C106" s="94"/>
      <c r="D106" s="94"/>
      <c r="E106" s="94"/>
      <c r="F106" s="94"/>
      <c r="G106" s="94"/>
      <c r="H106" s="94"/>
      <c r="I106" s="94"/>
      <c r="J106" s="94"/>
      <c r="K106" s="12"/>
      <c r="L106" s="14" t="s">
        <v>38</v>
      </c>
    </row>
    <row r="107" spans="2:12" ht="15.75" customHeight="1" x14ac:dyDescent="0.35">
      <c r="B107" s="73">
        <v>43239</v>
      </c>
      <c r="C107" s="78">
        <v>0.63888888888888895</v>
      </c>
      <c r="D107" s="78"/>
      <c r="E107" s="58">
        <f t="shared" ref="E107:E108" si="63">IF(ISNUMBER(G107),IF(G107&gt;I107,3,IF(G107=I107,1,0))," ")</f>
        <v>3</v>
      </c>
      <c r="F107" s="14" t="str">
        <f>VLOOKUP($AQ6,$AQ$3:$AS$12,3,0)</f>
        <v>Hugo Carvalho</v>
      </c>
      <c r="G107" s="79">
        <v>7</v>
      </c>
      <c r="H107" s="14" t="s">
        <v>57</v>
      </c>
      <c r="I107" s="79">
        <v>0</v>
      </c>
      <c r="J107" s="14" t="str">
        <f>VLOOKUP($AQ5,$AQ$3:$AS$12,3,0)</f>
        <v>Luís F Silva</v>
      </c>
      <c r="K107" s="58">
        <f t="shared" ref="K107:K108" si="64">IF(ISNUMBER(G107),IF(I107&gt;G107,3,IF(I107=G107,1,0))," ")</f>
        <v>0</v>
      </c>
      <c r="L107" s="14" t="s">
        <v>130</v>
      </c>
    </row>
    <row r="108" spans="2:12" ht="15.75" customHeight="1" x14ac:dyDescent="0.35">
      <c r="B108" s="73">
        <v>43239</v>
      </c>
      <c r="C108" s="78">
        <v>0.63888888888888895</v>
      </c>
      <c r="D108" s="78"/>
      <c r="E108" s="58">
        <f t="shared" si="63"/>
        <v>1</v>
      </c>
      <c r="F108" s="14" t="str">
        <f>VLOOKUP($AQ8,$AQ$3:$AS$12,3,0)</f>
        <v>Tomás Trindade</v>
      </c>
      <c r="G108" s="79">
        <v>2</v>
      </c>
      <c r="H108" s="14" t="s">
        <v>57</v>
      </c>
      <c r="I108" s="79">
        <v>2</v>
      </c>
      <c r="J108" s="80" t="str">
        <f>VLOOKUP($AQ7,$AQ$3:$AS$12,3,0)</f>
        <v>José Trindade</v>
      </c>
      <c r="K108" s="58">
        <f t="shared" si="64"/>
        <v>1</v>
      </c>
      <c r="L108" s="14" t="s">
        <v>128</v>
      </c>
    </row>
    <row r="109" spans="2:12" ht="15.75" customHeight="1" x14ac:dyDescent="0.35">
      <c r="B109" s="8"/>
      <c r="C109" s="8"/>
      <c r="D109" s="8"/>
      <c r="E109" s="7"/>
      <c r="F109" s="7"/>
      <c r="G109" s="7"/>
      <c r="H109" s="7"/>
      <c r="I109" s="7"/>
      <c r="J109" s="7"/>
      <c r="K109" s="7"/>
      <c r="L109" s="8"/>
    </row>
    <row r="110" spans="2:12" ht="15.75" customHeight="1" x14ac:dyDescent="0.35">
      <c r="B110" s="8"/>
      <c r="C110" s="8"/>
      <c r="D110" s="8"/>
      <c r="E110" s="7"/>
      <c r="F110" s="7"/>
      <c r="G110" s="7"/>
      <c r="H110" s="7"/>
      <c r="I110" s="7"/>
      <c r="J110" s="7"/>
      <c r="K110" s="7"/>
      <c r="L110" s="8"/>
    </row>
    <row r="111" spans="2:12" ht="15.75" customHeight="1" x14ac:dyDescent="0.35">
      <c r="B111" s="8"/>
      <c r="C111" s="8"/>
      <c r="D111" s="8"/>
      <c r="E111" s="7"/>
      <c r="F111" s="7"/>
      <c r="G111" s="7"/>
      <c r="H111" s="7"/>
      <c r="I111" s="7"/>
      <c r="J111" s="7"/>
      <c r="K111" s="7"/>
      <c r="L111" s="8"/>
    </row>
    <row r="112" spans="2:12" ht="15.75" customHeight="1" x14ac:dyDescent="0.35">
      <c r="B112" s="14" t="s">
        <v>33</v>
      </c>
      <c r="C112" s="14" t="s">
        <v>34</v>
      </c>
      <c r="D112" s="14" t="s">
        <v>35</v>
      </c>
      <c r="E112" s="12" t="s">
        <v>36</v>
      </c>
      <c r="F112" s="7"/>
      <c r="G112" s="7"/>
      <c r="H112" s="7"/>
      <c r="I112" s="7"/>
      <c r="J112" s="7"/>
      <c r="K112" s="12" t="s">
        <v>36</v>
      </c>
      <c r="L112" s="46"/>
    </row>
    <row r="113" spans="2:12" ht="15.75" customHeight="1" x14ac:dyDescent="0.35">
      <c r="B113" s="93" t="s">
        <v>79</v>
      </c>
      <c r="C113" s="94"/>
      <c r="D113" s="94"/>
      <c r="E113" s="94"/>
      <c r="F113" s="94"/>
      <c r="G113" s="94"/>
      <c r="H113" s="94"/>
      <c r="I113" s="94"/>
      <c r="J113" s="94"/>
      <c r="K113" s="12"/>
      <c r="L113" s="14" t="s">
        <v>38</v>
      </c>
    </row>
    <row r="114" spans="2:12" ht="15.75" customHeight="1" x14ac:dyDescent="0.35">
      <c r="B114" s="73">
        <v>43239</v>
      </c>
      <c r="C114" s="78">
        <v>0.60416666666666663</v>
      </c>
      <c r="D114" s="78"/>
      <c r="E114" s="58">
        <f>IF(ISNUMBER(G114),IF(G114&gt;I114,3,IF(G114=I114,1,0))," ")</f>
        <v>0</v>
      </c>
      <c r="F114" s="14" t="str">
        <f>VLOOKUP($AQ10,$AQ$3:$AS$12,3,0)</f>
        <v>Maria João Silva</v>
      </c>
      <c r="G114" s="79">
        <v>0</v>
      </c>
      <c r="H114" s="14" t="s">
        <v>57</v>
      </c>
      <c r="I114" s="79">
        <v>10</v>
      </c>
      <c r="J114" s="80" t="str">
        <f>VLOOKUP($AQ9,$AQ$3:$AS$12,3,0)</f>
        <v>Luís M Silva</v>
      </c>
      <c r="K114" s="58">
        <f>IF(ISNUMBER(G114),IF(I114&gt;G114,3,IF(I114=G114,1,0))," ")</f>
        <v>3</v>
      </c>
      <c r="L114" s="14" t="s">
        <v>58</v>
      </c>
    </row>
    <row r="115" spans="2:12" ht="15.75" customHeight="1" x14ac:dyDescent="0.35"/>
    <row r="116" spans="2:12" ht="15.75" customHeight="1" x14ac:dyDescent="0.35"/>
    <row r="117" spans="2:12" ht="15.75" customHeight="1" x14ac:dyDescent="0.35"/>
    <row r="118" spans="2:12" ht="15.75" customHeight="1" x14ac:dyDescent="0.35"/>
    <row r="119" spans="2:12" ht="15.75" customHeight="1" x14ac:dyDescent="0.35"/>
    <row r="120" spans="2:12" ht="15.75" customHeight="1" x14ac:dyDescent="0.35"/>
    <row r="121" spans="2:12" ht="15.75" customHeight="1" x14ac:dyDescent="0.35"/>
    <row r="122" spans="2:12" ht="15.75" customHeight="1" x14ac:dyDescent="0.35"/>
    <row r="123" spans="2:12" ht="15.75" customHeight="1" x14ac:dyDescent="0.35"/>
    <row r="124" spans="2:12" ht="15.75" customHeight="1" x14ac:dyDescent="0.35"/>
    <row r="125" spans="2:12" ht="15.75" customHeight="1" x14ac:dyDescent="0.35"/>
    <row r="126" spans="2:12" ht="15.75" customHeight="1" x14ac:dyDescent="0.35"/>
    <row r="127" spans="2:12" ht="15.75" customHeight="1" x14ac:dyDescent="0.35"/>
    <row r="128" spans="2:12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7">
    <mergeCell ref="B33:J33"/>
    <mergeCell ref="B40:J40"/>
    <mergeCell ref="B99:J99"/>
    <mergeCell ref="B106:J106"/>
    <mergeCell ref="B113:J113"/>
    <mergeCell ref="B47:J47"/>
    <mergeCell ref="B54:J54"/>
    <mergeCell ref="B64:J64"/>
    <mergeCell ref="B71:J71"/>
    <mergeCell ref="B78:J78"/>
    <mergeCell ref="B85:J85"/>
    <mergeCell ref="B92:J92"/>
    <mergeCell ref="AS3:AS4"/>
    <mergeCell ref="B5:J5"/>
    <mergeCell ref="B12:J12"/>
    <mergeCell ref="B19:J19"/>
    <mergeCell ref="B26:J26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AS1000"/>
  <sheetViews>
    <sheetView showGridLines="0" workbookViewId="0"/>
  </sheetViews>
  <sheetFormatPr defaultColWidth="14.453125" defaultRowHeight="15" customHeight="1" x14ac:dyDescent="0.35"/>
  <cols>
    <col min="1" max="1" width="4.08984375" customWidth="1"/>
    <col min="2" max="2" width="11.54296875" customWidth="1"/>
    <col min="3" max="4" width="8" customWidth="1"/>
    <col min="5" max="5" width="8" hidden="1" customWidth="1"/>
    <col min="6" max="6" width="18.453125" customWidth="1"/>
    <col min="7" max="7" width="4.08984375" customWidth="1"/>
    <col min="8" max="8" width="3.453125" customWidth="1"/>
    <col min="9" max="9" width="4.08984375" customWidth="1"/>
    <col min="10" max="10" width="19.81640625" customWidth="1"/>
    <col min="11" max="11" width="8.81640625" hidden="1" customWidth="1"/>
    <col min="12" max="12" width="18" customWidth="1"/>
    <col min="13" max="13" width="9.08984375" customWidth="1"/>
    <col min="14" max="14" width="9.08984375" hidden="1" customWidth="1"/>
    <col min="15" max="15" width="4.08984375" customWidth="1"/>
    <col min="16" max="16" width="16.54296875" hidden="1" customWidth="1"/>
    <col min="17" max="17" width="16.54296875" customWidth="1"/>
    <col min="18" max="18" width="5.54296875" customWidth="1"/>
    <col min="19" max="21" width="3.81640625" customWidth="1"/>
    <col min="22" max="24" width="4.453125" customWidth="1"/>
    <col min="25" max="25" width="5.453125" customWidth="1"/>
    <col min="26" max="26" width="11.08984375" customWidth="1"/>
    <col min="27" max="28" width="9.08984375" hidden="1" customWidth="1"/>
    <col min="29" max="29" width="10.08984375" hidden="1" customWidth="1"/>
    <col min="30" max="30" width="15.81640625" hidden="1" customWidth="1"/>
    <col min="31" max="39" width="9.08984375" hidden="1" customWidth="1"/>
    <col min="40" max="40" width="13.453125" hidden="1" customWidth="1"/>
    <col min="41" max="41" width="14.453125" hidden="1"/>
    <col min="42" max="43" width="8.81640625" hidden="1" customWidth="1"/>
    <col min="44" max="44" width="10" customWidth="1"/>
    <col min="45" max="45" width="28.54296875" customWidth="1"/>
  </cols>
  <sheetData>
    <row r="1" spans="1:45" ht="14.5" x14ac:dyDescent="0.35">
      <c r="A1" s="7"/>
      <c r="B1" s="8"/>
      <c r="C1" s="8"/>
      <c r="D1" s="8"/>
      <c r="E1" s="7"/>
      <c r="F1" s="7"/>
      <c r="G1" s="7"/>
      <c r="H1" s="7"/>
      <c r="I1" s="7"/>
      <c r="J1" s="7"/>
      <c r="K1" s="7"/>
      <c r="L1" s="8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1:45" ht="14.5" x14ac:dyDescent="0.35">
      <c r="A2" s="7"/>
      <c r="B2" s="8"/>
      <c r="C2" s="8"/>
      <c r="D2" s="8"/>
      <c r="E2" s="7"/>
      <c r="F2" s="9" t="s">
        <v>29</v>
      </c>
      <c r="G2" s="7"/>
      <c r="H2" s="7"/>
      <c r="I2" s="7"/>
      <c r="J2" s="7"/>
      <c r="K2" s="7"/>
      <c r="L2" s="8"/>
      <c r="M2" s="7"/>
      <c r="N2" s="7"/>
      <c r="O2" s="7"/>
      <c r="P2" s="9" t="s">
        <v>0</v>
      </c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</row>
    <row r="3" spans="1:45" ht="14.5" x14ac:dyDescent="0.35">
      <c r="A3" s="7"/>
      <c r="B3" s="8"/>
      <c r="C3" s="8"/>
      <c r="D3" s="8"/>
      <c r="E3" s="7"/>
      <c r="F3" s="7"/>
      <c r="G3" s="7"/>
      <c r="H3" s="7"/>
      <c r="I3" s="7"/>
      <c r="J3" s="7"/>
      <c r="K3" s="7"/>
      <c r="L3" s="8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97" t="s">
        <v>31</v>
      </c>
    </row>
    <row r="4" spans="1:45" ht="14.5" x14ac:dyDescent="0.35">
      <c r="A4" s="7"/>
      <c r="B4" s="10" t="s">
        <v>33</v>
      </c>
      <c r="C4" s="10" t="s">
        <v>34</v>
      </c>
      <c r="D4" s="10" t="s">
        <v>35</v>
      </c>
      <c r="E4" s="11" t="s">
        <v>36</v>
      </c>
      <c r="F4" s="7"/>
      <c r="G4" s="7"/>
      <c r="H4" s="7"/>
      <c r="I4" s="7"/>
      <c r="J4" s="7"/>
      <c r="K4" s="12" t="s">
        <v>36</v>
      </c>
      <c r="L4" s="8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92"/>
    </row>
    <row r="5" spans="1:45" ht="14.5" x14ac:dyDescent="0.35">
      <c r="A5" s="7"/>
      <c r="B5" s="93" t="s">
        <v>37</v>
      </c>
      <c r="C5" s="94"/>
      <c r="D5" s="94"/>
      <c r="E5" s="94"/>
      <c r="F5" s="94"/>
      <c r="G5" s="94"/>
      <c r="H5" s="94"/>
      <c r="I5" s="94"/>
      <c r="J5" s="95"/>
      <c r="K5" s="13"/>
      <c r="L5" s="14" t="s">
        <v>38</v>
      </c>
      <c r="M5" s="7"/>
      <c r="N5" s="7"/>
      <c r="O5" s="15" t="s">
        <v>39</v>
      </c>
      <c r="P5" s="15" t="s">
        <v>40</v>
      </c>
      <c r="Q5" s="15" t="s">
        <v>41</v>
      </c>
      <c r="R5" s="15" t="s">
        <v>42</v>
      </c>
      <c r="S5" s="15" t="s">
        <v>43</v>
      </c>
      <c r="T5" s="15" t="s">
        <v>44</v>
      </c>
      <c r="U5" s="15" t="s">
        <v>45</v>
      </c>
      <c r="V5" s="15" t="s">
        <v>46</v>
      </c>
      <c r="W5" s="15" t="s">
        <v>47</v>
      </c>
      <c r="X5" s="15" t="s">
        <v>48</v>
      </c>
      <c r="Y5" s="15" t="s">
        <v>49</v>
      </c>
      <c r="Z5" s="17" t="s">
        <v>50</v>
      </c>
      <c r="AA5" s="7"/>
      <c r="AB5" s="15" t="s">
        <v>51</v>
      </c>
      <c r="AC5" s="15" t="s">
        <v>40</v>
      </c>
      <c r="AD5" s="15" t="s">
        <v>41</v>
      </c>
      <c r="AE5" s="15" t="s">
        <v>42</v>
      </c>
      <c r="AF5" s="15" t="s">
        <v>43</v>
      </c>
      <c r="AG5" s="15" t="s">
        <v>44</v>
      </c>
      <c r="AH5" s="15" t="s">
        <v>45</v>
      </c>
      <c r="AI5" s="19" t="s">
        <v>46</v>
      </c>
      <c r="AJ5" s="19" t="s">
        <v>47</v>
      </c>
      <c r="AK5" s="20" t="s">
        <v>48</v>
      </c>
      <c r="AL5" s="20" t="s">
        <v>49</v>
      </c>
      <c r="AM5" s="21" t="s">
        <v>52</v>
      </c>
      <c r="AN5" s="22" t="s">
        <v>53</v>
      </c>
      <c r="AO5" s="22" t="s">
        <v>54</v>
      </c>
      <c r="AP5" s="22"/>
      <c r="AQ5" s="7">
        <v>1</v>
      </c>
      <c r="AR5" s="2" t="s">
        <v>2</v>
      </c>
      <c r="AS5" s="23" t="s">
        <v>131</v>
      </c>
    </row>
    <row r="6" spans="1:45" ht="15.5" x14ac:dyDescent="0.35">
      <c r="A6" s="7"/>
      <c r="B6" s="73">
        <v>43106</v>
      </c>
      <c r="C6" s="74">
        <v>0.38541666666666669</v>
      </c>
      <c r="D6" s="74" t="s">
        <v>56</v>
      </c>
      <c r="E6" s="75">
        <f t="shared" ref="E6:E8" si="0">IF(ISNUMBER(G6),IF(G6&gt;I6,3,IF(G6=I6,1,0))," ")</f>
        <v>0</v>
      </c>
      <c r="F6" s="76" t="str">
        <f>VLOOKUP($AQ5,$AQ$3:$AS$15,3,0)</f>
        <v>João Matias</v>
      </c>
      <c r="G6" s="77">
        <v>0</v>
      </c>
      <c r="H6" s="76" t="s">
        <v>57</v>
      </c>
      <c r="I6" s="77">
        <v>3</v>
      </c>
      <c r="J6" s="76" t="str">
        <f>VLOOKUP($AQ7,$AQ$3:$AS$15,3,0)</f>
        <v>Bruno Rocha</v>
      </c>
      <c r="K6" s="71">
        <f t="shared" ref="K6:K8" si="1">IF(ISNUMBER(G6),IF(I6&gt;G6,3,IF(I6=G6,1,0))," ")</f>
        <v>3</v>
      </c>
      <c r="L6" s="14" t="str">
        <f>VLOOKUP($AQ6,$AQ$3:$AS$15,3,0)</f>
        <v>André Pagaime</v>
      </c>
      <c r="M6" s="46"/>
      <c r="N6" s="8">
        <v>1</v>
      </c>
      <c r="O6" s="2">
        <v>1</v>
      </c>
      <c r="P6" s="2" t="str">
        <f t="shared" ref="P6:P14" si="2">VLOOKUP($N6,$AB$2:$AL$1048576,2,0)</f>
        <v>Jogador 7</v>
      </c>
      <c r="Q6" s="31" t="str">
        <f t="shared" ref="Q6:Q8" si="3">VLOOKUP($N6,AB:AL,3,0)</f>
        <v>Tiago Sousa</v>
      </c>
      <c r="R6" s="31">
        <f t="shared" ref="R6:R14" si="4">VLOOKUP($N6,$AB:$AL,4,0)</f>
        <v>16</v>
      </c>
      <c r="S6" s="31">
        <f t="shared" ref="S6:S14" si="5">VLOOKUP($N6,$AB:$AL,5,0)</f>
        <v>13</v>
      </c>
      <c r="T6" s="31">
        <f t="shared" ref="T6:T14" si="6">VLOOKUP($N6,$AB:$AL,6,0)</f>
        <v>1</v>
      </c>
      <c r="U6" s="31">
        <f t="shared" ref="U6:U14" si="7">VLOOKUP($N6,$AB:$AL,7,0)</f>
        <v>2</v>
      </c>
      <c r="V6" s="31">
        <f t="shared" ref="V6:V14" si="8">VLOOKUP($N6,$AB:$AL,8,0)</f>
        <v>43</v>
      </c>
      <c r="W6" s="31">
        <f t="shared" ref="W6:W14" si="9">VLOOKUP($N6,$AB:$AL,9,0)</f>
        <v>23</v>
      </c>
      <c r="X6" s="31">
        <f t="shared" ref="X6:X14" si="10">VLOOKUP($N6,$AB:$AL,10,0)</f>
        <v>20</v>
      </c>
      <c r="Y6" s="87">
        <f t="shared" ref="Y6:Y14" si="11">VLOOKUP($N6,$AB:$AL,11,0)</f>
        <v>40</v>
      </c>
      <c r="Z6" s="86">
        <f>400*70/100</f>
        <v>280</v>
      </c>
      <c r="AA6" s="7"/>
      <c r="AB6" s="2">
        <f t="shared" ref="AB6:AB14" si="12">RANK(AM6,$AM$6:$AM$14,1)</f>
        <v>7</v>
      </c>
      <c r="AC6" s="2" t="s">
        <v>2</v>
      </c>
      <c r="AD6" s="14" t="str">
        <f t="shared" ref="AD6:AD14" si="13">VLOOKUP($AQ5,$AQ$3:$AS$15,3,0)</f>
        <v>João Matias</v>
      </c>
      <c r="AE6" s="2">
        <f t="shared" ref="AE6:AE14" si="14">COUNTIFS(F:F,AS5,G:G,"&gt;=0")+COUNTIFS(J:J,AS5,I:I,"&gt;=0")</f>
        <v>16</v>
      </c>
      <c r="AF6" s="2">
        <f t="shared" ref="AF6:AF14" si="15">COUNTIFS($F:$F,$AS5,$E:$E,3)+COUNTIFS($J:$J,$AS5,$K:$K,3)</f>
        <v>2</v>
      </c>
      <c r="AG6" s="2">
        <f t="shared" ref="AG6:AG14" si="16">COUNTIFS($F:$F,$AS5,$E:$E,1)+COUNTIFS($J:$J,$AS5,$K:$K,1)</f>
        <v>4</v>
      </c>
      <c r="AH6" s="2">
        <f t="shared" ref="AH6:AH14" si="17">COUNTIFS($F:$F,$AS5,$E:$E,0)+COUNTIFS($J:$J,$AS5,$K:$K,0)</f>
        <v>10</v>
      </c>
      <c r="AI6" s="2">
        <f t="shared" ref="AI6:AI14" si="18">SUMIF(F:F,AS5,G:G)+SUMIF(J:J,AS5,I:I)</f>
        <v>12</v>
      </c>
      <c r="AJ6" s="2">
        <f t="shared" ref="AJ6:AJ14" si="19">SUMIFS(G:G,J:J,AS5)+SUMIFS(I:I,F:F,AS5)</f>
        <v>36</v>
      </c>
      <c r="AK6" s="2">
        <f t="shared" ref="AK6:AK14" si="20">AI6-AJ6</f>
        <v>-24</v>
      </c>
      <c r="AL6" s="2">
        <f t="shared" ref="AL6:AL14" si="21">SUMIF(F:F,AS5,E:E)+SUMIF(J:J,AS5,K:K)</f>
        <v>10</v>
      </c>
      <c r="AM6" s="35">
        <f t="shared" ref="AM6:AM14" si="22">+AO6+AN6*0.005</f>
        <v>7.0350000000000001</v>
      </c>
      <c r="AN6" s="8">
        <f t="shared" ref="AN6:AN14" si="23">RANK(AK6,$AK$6:$AK$14,0)</f>
        <v>7</v>
      </c>
      <c r="AO6" s="8">
        <f t="shared" ref="AO6:AO14" si="24">RANK(AL6,$AL$6:$AL$14,0)</f>
        <v>7</v>
      </c>
      <c r="AP6" s="7"/>
      <c r="AQ6" s="7">
        <v>2</v>
      </c>
      <c r="AR6" s="2" t="s">
        <v>5</v>
      </c>
      <c r="AS6" s="43" t="s">
        <v>132</v>
      </c>
    </row>
    <row r="7" spans="1:45" ht="15.5" x14ac:dyDescent="0.35">
      <c r="A7" s="7"/>
      <c r="B7" s="83">
        <v>43106</v>
      </c>
      <c r="C7" s="78">
        <v>0.38541666666666669</v>
      </c>
      <c r="D7" s="78" t="s">
        <v>59</v>
      </c>
      <c r="E7" s="58">
        <f t="shared" si="0"/>
        <v>3</v>
      </c>
      <c r="F7" s="14" t="str">
        <f t="shared" ref="F7:F8" si="25">VLOOKUP($AQ8,$AQ$3:$AS$15,3,0)</f>
        <v>Bruno Fernandes</v>
      </c>
      <c r="G7" s="79">
        <v>5</v>
      </c>
      <c r="H7" s="14" t="s">
        <v>57</v>
      </c>
      <c r="I7" s="79">
        <v>0</v>
      </c>
      <c r="J7" s="80">
        <f>VLOOKUP($AQ13,$AQ$3:$AS$15,3,0)</f>
        <v>0</v>
      </c>
      <c r="K7" s="71">
        <f t="shared" si="1"/>
        <v>0</v>
      </c>
      <c r="L7" s="14" t="str">
        <f>VLOOKUP($AQ11,$AQ$3:$AS$15,3,0)</f>
        <v>Tiago Sousa</v>
      </c>
      <c r="M7" s="46"/>
      <c r="N7" s="8">
        <v>2</v>
      </c>
      <c r="O7" s="2">
        <v>2</v>
      </c>
      <c r="P7" s="2" t="str">
        <f t="shared" si="2"/>
        <v>Jogador 2</v>
      </c>
      <c r="Q7" s="31" t="str">
        <f t="shared" si="3"/>
        <v>André Pagaime</v>
      </c>
      <c r="R7" s="31">
        <f t="shared" si="4"/>
        <v>16</v>
      </c>
      <c r="S7" s="31">
        <f t="shared" si="5"/>
        <v>13</v>
      </c>
      <c r="T7" s="31">
        <f t="shared" si="6"/>
        <v>0</v>
      </c>
      <c r="U7" s="31">
        <f t="shared" si="7"/>
        <v>3</v>
      </c>
      <c r="V7" s="31">
        <f t="shared" si="8"/>
        <v>57</v>
      </c>
      <c r="W7" s="31">
        <f t="shared" si="9"/>
        <v>17</v>
      </c>
      <c r="X7" s="31">
        <f t="shared" si="10"/>
        <v>40</v>
      </c>
      <c r="Y7" s="87">
        <f t="shared" si="11"/>
        <v>39</v>
      </c>
      <c r="Z7" s="86">
        <f>300*70/100</f>
        <v>210</v>
      </c>
      <c r="AA7" s="7"/>
      <c r="AB7" s="2">
        <f t="shared" si="12"/>
        <v>2</v>
      </c>
      <c r="AC7" s="2" t="s">
        <v>5</v>
      </c>
      <c r="AD7" s="14" t="str">
        <f t="shared" si="13"/>
        <v>André Pagaime</v>
      </c>
      <c r="AE7" s="2">
        <f t="shared" si="14"/>
        <v>16</v>
      </c>
      <c r="AF7" s="2">
        <f t="shared" si="15"/>
        <v>13</v>
      </c>
      <c r="AG7" s="2">
        <f t="shared" si="16"/>
        <v>0</v>
      </c>
      <c r="AH7" s="2">
        <f t="shared" si="17"/>
        <v>3</v>
      </c>
      <c r="AI7" s="2">
        <f t="shared" si="18"/>
        <v>57</v>
      </c>
      <c r="AJ7" s="2">
        <f t="shared" si="19"/>
        <v>17</v>
      </c>
      <c r="AK7" s="2">
        <f t="shared" si="20"/>
        <v>40</v>
      </c>
      <c r="AL7" s="2">
        <f t="shared" si="21"/>
        <v>39</v>
      </c>
      <c r="AM7" s="35">
        <f t="shared" si="22"/>
        <v>2.0049999999999999</v>
      </c>
      <c r="AN7" s="8">
        <f t="shared" si="23"/>
        <v>1</v>
      </c>
      <c r="AO7" s="8">
        <f t="shared" si="24"/>
        <v>2</v>
      </c>
      <c r="AP7" s="7"/>
      <c r="AQ7" s="7">
        <v>3</v>
      </c>
      <c r="AR7" s="2" t="s">
        <v>8</v>
      </c>
      <c r="AS7" s="43" t="s">
        <v>133</v>
      </c>
    </row>
    <row r="8" spans="1:45" ht="15.5" x14ac:dyDescent="0.35">
      <c r="A8" s="7"/>
      <c r="B8" s="83">
        <v>43106</v>
      </c>
      <c r="C8" s="78">
        <v>0.38541666666666669</v>
      </c>
      <c r="D8" s="78" t="s">
        <v>61</v>
      </c>
      <c r="E8" s="58">
        <f t="shared" si="0"/>
        <v>0</v>
      </c>
      <c r="F8" s="14" t="str">
        <f t="shared" si="25"/>
        <v>Rui Pedro Peres</v>
      </c>
      <c r="G8" s="79">
        <v>0</v>
      </c>
      <c r="H8" s="14" t="s">
        <v>57</v>
      </c>
      <c r="I8" s="79">
        <v>2</v>
      </c>
      <c r="J8" s="80" t="str">
        <f>VLOOKUP($AQ12,$AQ$3:$AS$15,3,0)</f>
        <v>Jorge Silva</v>
      </c>
      <c r="K8" s="71">
        <f t="shared" si="1"/>
        <v>3</v>
      </c>
      <c r="L8" s="14" t="str">
        <f>VLOOKUP($AQ10,$AQ$3:$AS$15,3,0)</f>
        <v>Nuno Silva</v>
      </c>
      <c r="M8" s="46"/>
      <c r="N8" s="8">
        <v>3</v>
      </c>
      <c r="O8" s="2">
        <v>3</v>
      </c>
      <c r="P8" s="2" t="str">
        <f t="shared" si="2"/>
        <v>Jogador 4</v>
      </c>
      <c r="Q8" s="2" t="str">
        <f t="shared" si="3"/>
        <v>Bruno Fernandes</v>
      </c>
      <c r="R8" s="2">
        <f t="shared" si="4"/>
        <v>16</v>
      </c>
      <c r="S8" s="2">
        <f t="shared" si="5"/>
        <v>12</v>
      </c>
      <c r="T8" s="2">
        <f t="shared" si="6"/>
        <v>2</v>
      </c>
      <c r="U8" s="2">
        <f t="shared" si="7"/>
        <v>2</v>
      </c>
      <c r="V8" s="2">
        <f t="shared" si="8"/>
        <v>44</v>
      </c>
      <c r="W8" s="2">
        <f t="shared" si="9"/>
        <v>13</v>
      </c>
      <c r="X8" s="2">
        <f t="shared" si="10"/>
        <v>31</v>
      </c>
      <c r="Y8" s="35">
        <f t="shared" si="11"/>
        <v>38</v>
      </c>
      <c r="Z8" s="86">
        <f>250*70/100</f>
        <v>175</v>
      </c>
      <c r="AA8" s="7"/>
      <c r="AB8" s="2">
        <f t="shared" si="12"/>
        <v>4</v>
      </c>
      <c r="AC8" s="2" t="s">
        <v>8</v>
      </c>
      <c r="AD8" s="14" t="str">
        <f t="shared" si="13"/>
        <v>Bruno Rocha</v>
      </c>
      <c r="AE8" s="2">
        <f t="shared" si="14"/>
        <v>16</v>
      </c>
      <c r="AF8" s="2">
        <f t="shared" si="15"/>
        <v>9</v>
      </c>
      <c r="AG8" s="2">
        <f t="shared" si="16"/>
        <v>2</v>
      </c>
      <c r="AH8" s="2">
        <f t="shared" si="17"/>
        <v>5</v>
      </c>
      <c r="AI8" s="2">
        <f t="shared" si="18"/>
        <v>29</v>
      </c>
      <c r="AJ8" s="2">
        <f t="shared" si="19"/>
        <v>27</v>
      </c>
      <c r="AK8" s="2">
        <f t="shared" si="20"/>
        <v>2</v>
      </c>
      <c r="AL8" s="2">
        <f t="shared" si="21"/>
        <v>29</v>
      </c>
      <c r="AM8" s="35">
        <f t="shared" si="22"/>
        <v>4.0250000000000004</v>
      </c>
      <c r="AN8" s="8">
        <f t="shared" si="23"/>
        <v>5</v>
      </c>
      <c r="AO8" s="8">
        <f t="shared" si="24"/>
        <v>4</v>
      </c>
      <c r="AP8" s="7"/>
      <c r="AQ8" s="7">
        <v>4</v>
      </c>
      <c r="AR8" s="2" t="s">
        <v>11</v>
      </c>
      <c r="AS8" s="43" t="s">
        <v>134</v>
      </c>
    </row>
    <row r="9" spans="1:45" ht="15.5" x14ac:dyDescent="0.35">
      <c r="A9" s="7"/>
      <c r="B9" s="8"/>
      <c r="C9" s="8"/>
      <c r="D9" s="8"/>
      <c r="E9" s="7"/>
      <c r="F9" s="7"/>
      <c r="G9" s="7"/>
      <c r="H9" s="7"/>
      <c r="I9" s="7"/>
      <c r="J9" s="7"/>
      <c r="K9" s="7"/>
      <c r="L9" s="46"/>
      <c r="M9" s="46"/>
      <c r="N9" s="8">
        <v>4</v>
      </c>
      <c r="O9" s="2">
        <v>4</v>
      </c>
      <c r="P9" s="2" t="str">
        <f t="shared" si="2"/>
        <v>Jogador 3</v>
      </c>
      <c r="Q9" s="2" t="str">
        <f t="shared" ref="Q9:Q14" si="26">VLOOKUP($N9,$AB:$AL,3,0)</f>
        <v>Bruno Rocha</v>
      </c>
      <c r="R9" s="2">
        <f t="shared" si="4"/>
        <v>16</v>
      </c>
      <c r="S9" s="2">
        <f t="shared" si="5"/>
        <v>9</v>
      </c>
      <c r="T9" s="2">
        <f t="shared" si="6"/>
        <v>2</v>
      </c>
      <c r="U9" s="2">
        <f t="shared" si="7"/>
        <v>5</v>
      </c>
      <c r="V9" s="2">
        <f t="shared" si="8"/>
        <v>29</v>
      </c>
      <c r="W9" s="2">
        <f t="shared" si="9"/>
        <v>27</v>
      </c>
      <c r="X9" s="2">
        <f t="shared" si="10"/>
        <v>2</v>
      </c>
      <c r="Y9" s="35">
        <f t="shared" si="11"/>
        <v>29</v>
      </c>
      <c r="Z9" s="86">
        <f>220*70/100</f>
        <v>154</v>
      </c>
      <c r="AA9" s="7"/>
      <c r="AB9" s="2">
        <f t="shared" si="12"/>
        <v>3</v>
      </c>
      <c r="AC9" s="2" t="s">
        <v>11</v>
      </c>
      <c r="AD9" s="14" t="str">
        <f t="shared" si="13"/>
        <v>Bruno Fernandes</v>
      </c>
      <c r="AE9" s="2">
        <f t="shared" si="14"/>
        <v>16</v>
      </c>
      <c r="AF9" s="2">
        <f t="shared" si="15"/>
        <v>12</v>
      </c>
      <c r="AG9" s="2">
        <f t="shared" si="16"/>
        <v>2</v>
      </c>
      <c r="AH9" s="2">
        <f t="shared" si="17"/>
        <v>2</v>
      </c>
      <c r="AI9" s="2">
        <f t="shared" si="18"/>
        <v>44</v>
      </c>
      <c r="AJ9" s="2">
        <f t="shared" si="19"/>
        <v>13</v>
      </c>
      <c r="AK9" s="2">
        <f t="shared" si="20"/>
        <v>31</v>
      </c>
      <c r="AL9" s="2">
        <f t="shared" si="21"/>
        <v>38</v>
      </c>
      <c r="AM9" s="35">
        <f t="shared" si="22"/>
        <v>3.01</v>
      </c>
      <c r="AN9" s="8">
        <f t="shared" si="23"/>
        <v>2</v>
      </c>
      <c r="AO9" s="8">
        <f t="shared" si="24"/>
        <v>3</v>
      </c>
      <c r="AP9" s="7"/>
      <c r="AQ9" s="7">
        <v>5</v>
      </c>
      <c r="AR9" s="2" t="s">
        <v>14</v>
      </c>
      <c r="AS9" s="43" t="s">
        <v>135</v>
      </c>
    </row>
    <row r="10" spans="1:45" ht="14.5" x14ac:dyDescent="0.35">
      <c r="A10" s="7"/>
      <c r="B10" s="8"/>
      <c r="C10" s="8"/>
      <c r="D10" s="8"/>
      <c r="E10" s="7"/>
      <c r="F10" s="7"/>
      <c r="G10" s="7"/>
      <c r="H10" s="7"/>
      <c r="I10" s="7"/>
      <c r="J10" s="7"/>
      <c r="K10" s="7"/>
      <c r="L10" s="8"/>
      <c r="M10" s="7"/>
      <c r="N10" s="8">
        <v>5</v>
      </c>
      <c r="O10" s="2">
        <v>5</v>
      </c>
      <c r="P10" s="2" t="str">
        <f t="shared" si="2"/>
        <v>Jogador 8</v>
      </c>
      <c r="Q10" s="2" t="str">
        <f t="shared" si="26"/>
        <v>Jorge Silva</v>
      </c>
      <c r="R10" s="2">
        <f t="shared" si="4"/>
        <v>16</v>
      </c>
      <c r="S10" s="2">
        <f t="shared" si="5"/>
        <v>8</v>
      </c>
      <c r="T10" s="2">
        <f t="shared" si="6"/>
        <v>1</v>
      </c>
      <c r="U10" s="2">
        <f t="shared" si="7"/>
        <v>7</v>
      </c>
      <c r="V10" s="2">
        <f t="shared" si="8"/>
        <v>40</v>
      </c>
      <c r="W10" s="2">
        <f t="shared" si="9"/>
        <v>27</v>
      </c>
      <c r="X10" s="2">
        <f t="shared" si="10"/>
        <v>13</v>
      </c>
      <c r="Y10" s="35">
        <f t="shared" si="11"/>
        <v>25</v>
      </c>
      <c r="Z10" s="86">
        <f>215*70/100</f>
        <v>150.5</v>
      </c>
      <c r="AA10" s="7"/>
      <c r="AB10" s="2">
        <f t="shared" si="12"/>
        <v>6</v>
      </c>
      <c r="AC10" s="2" t="s">
        <v>14</v>
      </c>
      <c r="AD10" s="14" t="str">
        <f t="shared" si="13"/>
        <v>Rui Pedro Peres</v>
      </c>
      <c r="AE10" s="2">
        <f t="shared" si="14"/>
        <v>16</v>
      </c>
      <c r="AF10" s="2">
        <f t="shared" si="15"/>
        <v>3</v>
      </c>
      <c r="AG10" s="2">
        <f t="shared" si="16"/>
        <v>5</v>
      </c>
      <c r="AH10" s="2">
        <f t="shared" si="17"/>
        <v>8</v>
      </c>
      <c r="AI10" s="2">
        <f t="shared" si="18"/>
        <v>22</v>
      </c>
      <c r="AJ10" s="2">
        <f t="shared" si="19"/>
        <v>35</v>
      </c>
      <c r="AK10" s="2">
        <f t="shared" si="20"/>
        <v>-13</v>
      </c>
      <c r="AL10" s="2">
        <f t="shared" si="21"/>
        <v>14</v>
      </c>
      <c r="AM10" s="35">
        <f t="shared" si="22"/>
        <v>6.03</v>
      </c>
      <c r="AN10" s="8">
        <f t="shared" si="23"/>
        <v>6</v>
      </c>
      <c r="AO10" s="8">
        <f t="shared" si="24"/>
        <v>6</v>
      </c>
      <c r="AP10" s="7"/>
      <c r="AQ10" s="7">
        <v>6</v>
      </c>
      <c r="AR10" s="2" t="s">
        <v>17</v>
      </c>
      <c r="AS10" s="43" t="s">
        <v>75</v>
      </c>
    </row>
    <row r="11" spans="1:45" ht="14.5" x14ac:dyDescent="0.35">
      <c r="A11" s="7"/>
      <c r="B11" s="8"/>
      <c r="C11" s="8"/>
      <c r="D11" s="8"/>
      <c r="E11" s="7"/>
      <c r="F11" s="7"/>
      <c r="G11" s="7"/>
      <c r="H11" s="7"/>
      <c r="I11" s="7"/>
      <c r="J11" s="7"/>
      <c r="K11" s="7"/>
      <c r="L11" s="8"/>
      <c r="M11" s="7"/>
      <c r="N11" s="8">
        <v>6</v>
      </c>
      <c r="O11" s="2">
        <v>6</v>
      </c>
      <c r="P11" s="2" t="str">
        <f t="shared" si="2"/>
        <v>Jogador 5</v>
      </c>
      <c r="Q11" s="2" t="str">
        <f t="shared" si="26"/>
        <v>Rui Pedro Peres</v>
      </c>
      <c r="R11" s="2">
        <f t="shared" si="4"/>
        <v>16</v>
      </c>
      <c r="S11" s="2">
        <f t="shared" si="5"/>
        <v>3</v>
      </c>
      <c r="T11" s="2">
        <f t="shared" si="6"/>
        <v>5</v>
      </c>
      <c r="U11" s="2">
        <f t="shared" si="7"/>
        <v>8</v>
      </c>
      <c r="V11" s="2">
        <f t="shared" si="8"/>
        <v>22</v>
      </c>
      <c r="W11" s="2">
        <f t="shared" si="9"/>
        <v>35</v>
      </c>
      <c r="X11" s="2">
        <f t="shared" si="10"/>
        <v>-13</v>
      </c>
      <c r="Y11" s="35">
        <f t="shared" si="11"/>
        <v>14</v>
      </c>
      <c r="Z11" s="86">
        <f>210*70/100</f>
        <v>147</v>
      </c>
      <c r="AA11" s="7"/>
      <c r="AB11" s="2">
        <f t="shared" si="12"/>
        <v>9</v>
      </c>
      <c r="AC11" s="2" t="s">
        <v>17</v>
      </c>
      <c r="AD11" s="14" t="str">
        <f t="shared" si="13"/>
        <v>Nuno Silva</v>
      </c>
      <c r="AE11" s="2">
        <f t="shared" si="14"/>
        <v>16</v>
      </c>
      <c r="AF11" s="2">
        <f t="shared" si="15"/>
        <v>1</v>
      </c>
      <c r="AG11" s="2">
        <f t="shared" si="16"/>
        <v>1</v>
      </c>
      <c r="AH11" s="2">
        <f t="shared" si="17"/>
        <v>14</v>
      </c>
      <c r="AI11" s="2">
        <f t="shared" si="18"/>
        <v>22</v>
      </c>
      <c r="AJ11" s="2">
        <f t="shared" si="19"/>
        <v>55</v>
      </c>
      <c r="AK11" s="2">
        <f t="shared" si="20"/>
        <v>-33</v>
      </c>
      <c r="AL11" s="2">
        <f t="shared" si="21"/>
        <v>4</v>
      </c>
      <c r="AM11" s="35">
        <f t="shared" si="22"/>
        <v>9.0399999999999991</v>
      </c>
      <c r="AN11" s="8">
        <f t="shared" si="23"/>
        <v>8</v>
      </c>
      <c r="AO11" s="8">
        <f t="shared" si="24"/>
        <v>9</v>
      </c>
      <c r="AP11" s="7"/>
      <c r="AQ11" s="7">
        <v>7</v>
      </c>
      <c r="AR11" s="2" t="s">
        <v>20</v>
      </c>
      <c r="AS11" s="43" t="s">
        <v>136</v>
      </c>
    </row>
    <row r="12" spans="1:45" ht="14.5" x14ac:dyDescent="0.35">
      <c r="A12" s="7"/>
      <c r="B12" s="14" t="s">
        <v>33</v>
      </c>
      <c r="C12" s="14" t="s">
        <v>34</v>
      </c>
      <c r="D12" s="14" t="s">
        <v>35</v>
      </c>
      <c r="E12" s="12" t="s">
        <v>36</v>
      </c>
      <c r="F12" s="7"/>
      <c r="G12" s="7"/>
      <c r="H12" s="7"/>
      <c r="I12" s="7"/>
      <c r="J12" s="7"/>
      <c r="K12" s="12" t="s">
        <v>36</v>
      </c>
      <c r="L12" s="8"/>
      <c r="M12" s="7"/>
      <c r="N12" s="8">
        <v>7</v>
      </c>
      <c r="O12" s="2">
        <v>7</v>
      </c>
      <c r="P12" s="2" t="str">
        <f t="shared" si="2"/>
        <v>Jogador 1</v>
      </c>
      <c r="Q12" s="51" t="str">
        <f t="shared" si="26"/>
        <v>João Matias</v>
      </c>
      <c r="R12" s="51">
        <f t="shared" si="4"/>
        <v>16</v>
      </c>
      <c r="S12" s="51">
        <f t="shared" si="5"/>
        <v>2</v>
      </c>
      <c r="T12" s="51">
        <f t="shared" si="6"/>
        <v>4</v>
      </c>
      <c r="U12" s="51">
        <f t="shared" si="7"/>
        <v>10</v>
      </c>
      <c r="V12" s="51">
        <f t="shared" si="8"/>
        <v>12</v>
      </c>
      <c r="W12" s="51">
        <f t="shared" si="9"/>
        <v>36</v>
      </c>
      <c r="X12" s="51">
        <f t="shared" si="10"/>
        <v>-24</v>
      </c>
      <c r="Y12" s="88">
        <f t="shared" si="11"/>
        <v>10</v>
      </c>
      <c r="Z12" s="86">
        <f>205*70/100</f>
        <v>143.5</v>
      </c>
      <c r="AA12" s="7"/>
      <c r="AB12" s="2">
        <f t="shared" si="12"/>
        <v>1</v>
      </c>
      <c r="AC12" s="2" t="s">
        <v>20</v>
      </c>
      <c r="AD12" s="14" t="str">
        <f t="shared" si="13"/>
        <v>Tiago Sousa</v>
      </c>
      <c r="AE12" s="2">
        <f t="shared" si="14"/>
        <v>16</v>
      </c>
      <c r="AF12" s="2">
        <f t="shared" si="15"/>
        <v>13</v>
      </c>
      <c r="AG12" s="2">
        <f t="shared" si="16"/>
        <v>1</v>
      </c>
      <c r="AH12" s="2">
        <f t="shared" si="17"/>
        <v>2</v>
      </c>
      <c r="AI12" s="2">
        <f t="shared" si="18"/>
        <v>43</v>
      </c>
      <c r="AJ12" s="2">
        <f t="shared" si="19"/>
        <v>23</v>
      </c>
      <c r="AK12" s="2">
        <f t="shared" si="20"/>
        <v>20</v>
      </c>
      <c r="AL12" s="2">
        <f t="shared" si="21"/>
        <v>40</v>
      </c>
      <c r="AM12" s="35">
        <f t="shared" si="22"/>
        <v>1.0149999999999999</v>
      </c>
      <c r="AN12" s="8">
        <f t="shared" si="23"/>
        <v>3</v>
      </c>
      <c r="AO12" s="8">
        <f t="shared" si="24"/>
        <v>1</v>
      </c>
      <c r="AP12" s="7"/>
      <c r="AQ12" s="7">
        <v>8</v>
      </c>
      <c r="AR12" s="2" t="s">
        <v>23</v>
      </c>
      <c r="AS12" s="43" t="s">
        <v>119</v>
      </c>
    </row>
    <row r="13" spans="1:45" ht="15.5" x14ac:dyDescent="0.35">
      <c r="A13" s="7"/>
      <c r="B13" s="93" t="s">
        <v>65</v>
      </c>
      <c r="C13" s="94"/>
      <c r="D13" s="94"/>
      <c r="E13" s="94"/>
      <c r="F13" s="94"/>
      <c r="G13" s="94"/>
      <c r="H13" s="94"/>
      <c r="I13" s="94"/>
      <c r="J13" s="94"/>
      <c r="K13" s="12"/>
      <c r="L13" s="10" t="s">
        <v>38</v>
      </c>
      <c r="M13" s="46"/>
      <c r="N13" s="8">
        <v>8</v>
      </c>
      <c r="O13" s="2">
        <v>8</v>
      </c>
      <c r="P13" s="2" t="str">
        <f t="shared" si="2"/>
        <v>Jogador 9</v>
      </c>
      <c r="Q13" s="51">
        <f t="shared" si="26"/>
        <v>0</v>
      </c>
      <c r="R13" s="51">
        <f t="shared" si="4"/>
        <v>16</v>
      </c>
      <c r="S13" s="51">
        <f t="shared" si="5"/>
        <v>3</v>
      </c>
      <c r="T13" s="51">
        <f t="shared" si="6"/>
        <v>0</v>
      </c>
      <c r="U13" s="51">
        <f t="shared" si="7"/>
        <v>13</v>
      </c>
      <c r="V13" s="51">
        <f t="shared" si="8"/>
        <v>14</v>
      </c>
      <c r="W13" s="51">
        <f t="shared" si="9"/>
        <v>50</v>
      </c>
      <c r="X13" s="51">
        <f t="shared" si="10"/>
        <v>-36</v>
      </c>
      <c r="Y13" s="88">
        <f t="shared" si="11"/>
        <v>9</v>
      </c>
      <c r="Z13" s="86">
        <f>200*70/100</f>
        <v>140</v>
      </c>
      <c r="AA13" s="7"/>
      <c r="AB13" s="2">
        <f t="shared" si="12"/>
        <v>5</v>
      </c>
      <c r="AC13" s="2" t="s">
        <v>23</v>
      </c>
      <c r="AD13" s="14" t="str">
        <f t="shared" si="13"/>
        <v>Jorge Silva</v>
      </c>
      <c r="AE13" s="2">
        <f t="shared" si="14"/>
        <v>16</v>
      </c>
      <c r="AF13" s="2">
        <f t="shared" si="15"/>
        <v>8</v>
      </c>
      <c r="AG13" s="2">
        <f t="shared" si="16"/>
        <v>1</v>
      </c>
      <c r="AH13" s="2">
        <f t="shared" si="17"/>
        <v>7</v>
      </c>
      <c r="AI13" s="2">
        <f t="shared" si="18"/>
        <v>40</v>
      </c>
      <c r="AJ13" s="2">
        <f t="shared" si="19"/>
        <v>27</v>
      </c>
      <c r="AK13" s="2">
        <f t="shared" si="20"/>
        <v>13</v>
      </c>
      <c r="AL13" s="2">
        <f t="shared" si="21"/>
        <v>25</v>
      </c>
      <c r="AM13" s="35">
        <f t="shared" si="22"/>
        <v>5.0199999999999996</v>
      </c>
      <c r="AN13" s="8">
        <f t="shared" si="23"/>
        <v>4</v>
      </c>
      <c r="AO13" s="8">
        <f t="shared" si="24"/>
        <v>5</v>
      </c>
      <c r="AP13" s="7"/>
      <c r="AQ13" s="7">
        <v>9</v>
      </c>
      <c r="AR13" s="2" t="s">
        <v>26</v>
      </c>
      <c r="AS13" s="43"/>
    </row>
    <row r="14" spans="1:45" ht="15.5" x14ac:dyDescent="0.35">
      <c r="A14" s="7"/>
      <c r="B14" s="83">
        <v>43106</v>
      </c>
      <c r="C14" s="78">
        <v>0.41666666666666669</v>
      </c>
      <c r="D14" s="78"/>
      <c r="E14" s="58">
        <f t="shared" ref="E14:E16" si="27">IF(ISNUMBER(G14),IF(G14&gt;I14,3,IF(G14=I14,1,0))," ")</f>
        <v>0</v>
      </c>
      <c r="F14" s="14" t="str">
        <f>VLOOKUP($AQ10,$AQ$3:$AS$15,3,0)</f>
        <v>Nuno Silva</v>
      </c>
      <c r="G14" s="79">
        <v>1</v>
      </c>
      <c r="H14" s="14" t="s">
        <v>57</v>
      </c>
      <c r="I14" s="79">
        <v>2</v>
      </c>
      <c r="J14" s="80" t="str">
        <f>VLOOKUP($AQ11,$AQ$3:$AS$15,3,0)</f>
        <v>Tiago Sousa</v>
      </c>
      <c r="K14" s="71">
        <f t="shared" ref="K14:K16" si="28">IF(ISNUMBER(G14),IF(I14&gt;G14,3,IF(I14=G14,1,0))," ")</f>
        <v>3</v>
      </c>
      <c r="L14" s="14" t="str">
        <f>VLOOKUP($AQ7,$AQ$3:$AS$15,3,0)</f>
        <v>Bruno Rocha</v>
      </c>
      <c r="M14" s="46"/>
      <c r="N14" s="8">
        <v>9</v>
      </c>
      <c r="O14" s="2">
        <v>9</v>
      </c>
      <c r="P14" s="2" t="str">
        <f t="shared" si="2"/>
        <v>Jogador 6</v>
      </c>
      <c r="Q14" s="51" t="str">
        <f t="shared" si="26"/>
        <v>Nuno Silva</v>
      </c>
      <c r="R14" s="51">
        <f t="shared" si="4"/>
        <v>16</v>
      </c>
      <c r="S14" s="51">
        <f t="shared" si="5"/>
        <v>1</v>
      </c>
      <c r="T14" s="51">
        <f t="shared" si="6"/>
        <v>1</v>
      </c>
      <c r="U14" s="51">
        <f t="shared" si="7"/>
        <v>14</v>
      </c>
      <c r="V14" s="51">
        <f t="shared" si="8"/>
        <v>22</v>
      </c>
      <c r="W14" s="51">
        <f t="shared" si="9"/>
        <v>55</v>
      </c>
      <c r="X14" s="51">
        <f t="shared" si="10"/>
        <v>-33</v>
      </c>
      <c r="Y14" s="88">
        <f t="shared" si="11"/>
        <v>4</v>
      </c>
      <c r="Z14" s="86">
        <f>195*70/100</f>
        <v>136.5</v>
      </c>
      <c r="AA14" s="7"/>
      <c r="AB14" s="2">
        <f t="shared" si="12"/>
        <v>8</v>
      </c>
      <c r="AC14" s="2" t="s">
        <v>26</v>
      </c>
      <c r="AD14" s="14">
        <f t="shared" si="13"/>
        <v>0</v>
      </c>
      <c r="AE14" s="2">
        <f t="shared" si="14"/>
        <v>16</v>
      </c>
      <c r="AF14" s="2">
        <f t="shared" si="15"/>
        <v>3</v>
      </c>
      <c r="AG14" s="2">
        <f t="shared" si="16"/>
        <v>0</v>
      </c>
      <c r="AH14" s="2">
        <f t="shared" si="17"/>
        <v>13</v>
      </c>
      <c r="AI14" s="2">
        <f t="shared" si="18"/>
        <v>14</v>
      </c>
      <c r="AJ14" s="2">
        <f t="shared" si="19"/>
        <v>50</v>
      </c>
      <c r="AK14" s="2">
        <f t="shared" si="20"/>
        <v>-36</v>
      </c>
      <c r="AL14" s="2">
        <f t="shared" si="21"/>
        <v>9</v>
      </c>
      <c r="AM14" s="35">
        <f t="shared" si="22"/>
        <v>8.0449999999999999</v>
      </c>
      <c r="AN14" s="8">
        <f t="shared" si="23"/>
        <v>9</v>
      </c>
      <c r="AO14" s="8">
        <f t="shared" si="24"/>
        <v>8</v>
      </c>
      <c r="AP14" s="7"/>
      <c r="AQ14" s="7"/>
      <c r="AR14" s="7"/>
      <c r="AS14" s="7"/>
    </row>
    <row r="15" spans="1:45" ht="15.5" x14ac:dyDescent="0.35">
      <c r="A15" s="7"/>
      <c r="B15" s="83">
        <v>43106</v>
      </c>
      <c r="C15" s="78">
        <v>0.41666666666666702</v>
      </c>
      <c r="D15" s="78"/>
      <c r="E15" s="58">
        <f t="shared" si="27"/>
        <v>1</v>
      </c>
      <c r="F15" s="14" t="str">
        <f t="shared" ref="F15:F16" si="29">VLOOKUP($AQ5,$AQ$3:$AS$15,3,0)</f>
        <v>João Matias</v>
      </c>
      <c r="G15" s="79">
        <v>1</v>
      </c>
      <c r="H15" s="14" t="s">
        <v>57</v>
      </c>
      <c r="I15" s="79">
        <v>1</v>
      </c>
      <c r="J15" s="80" t="str">
        <f>VLOOKUP($AQ9,$AQ$3:$AS$15,3,0)</f>
        <v>Rui Pedro Peres</v>
      </c>
      <c r="K15" s="71">
        <f t="shared" si="28"/>
        <v>1</v>
      </c>
      <c r="L15" s="14">
        <f>VLOOKUP($AQ13,$AQ$3:$AS$15,3,0)</f>
        <v>0</v>
      </c>
      <c r="M15" s="46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</row>
    <row r="16" spans="1:45" ht="15.5" x14ac:dyDescent="0.35">
      <c r="A16" s="7"/>
      <c r="B16" s="83">
        <v>43106</v>
      </c>
      <c r="C16" s="78">
        <v>0.45833333333333298</v>
      </c>
      <c r="D16" s="78"/>
      <c r="E16" s="58">
        <f t="shared" si="27"/>
        <v>0</v>
      </c>
      <c r="F16" s="14" t="str">
        <f t="shared" si="29"/>
        <v>André Pagaime</v>
      </c>
      <c r="G16" s="79">
        <v>0</v>
      </c>
      <c r="H16" s="14" t="s">
        <v>57</v>
      </c>
      <c r="I16" s="79">
        <v>1</v>
      </c>
      <c r="J16" s="14" t="str">
        <f>VLOOKUP($AQ8,$AQ$3:$AS$15,3,0)</f>
        <v>Bruno Fernandes</v>
      </c>
      <c r="K16" s="71">
        <f t="shared" si="28"/>
        <v>3</v>
      </c>
      <c r="L16" s="14" t="str">
        <f>VLOOKUP($AQ12,$AQ$3:$AS$15,3,0)</f>
        <v>Jorge Silva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</row>
    <row r="17" spans="1:45" ht="15.5" x14ac:dyDescent="0.35">
      <c r="A17" s="7"/>
      <c r="B17" s="8"/>
      <c r="C17" s="8"/>
      <c r="D17" s="8"/>
      <c r="E17" s="7"/>
      <c r="F17" s="7"/>
      <c r="G17" s="7"/>
      <c r="H17" s="7"/>
      <c r="I17" s="7"/>
      <c r="J17" s="7"/>
      <c r="K17" s="7"/>
      <c r="L17" s="46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</row>
    <row r="18" spans="1:45" ht="15.5" x14ac:dyDescent="0.35">
      <c r="A18" s="7"/>
      <c r="B18" s="8"/>
      <c r="C18" s="8"/>
      <c r="D18" s="8"/>
      <c r="E18" s="7"/>
      <c r="F18" s="7"/>
      <c r="G18" s="7"/>
      <c r="H18" s="7"/>
      <c r="I18" s="7"/>
      <c r="J18" s="7"/>
      <c r="K18" s="7"/>
      <c r="L18" s="46"/>
      <c r="M18" s="7"/>
      <c r="N18" s="7"/>
      <c r="O18" s="7"/>
      <c r="P18" s="7"/>
      <c r="Q18" s="7"/>
      <c r="R18" s="53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</row>
    <row r="19" spans="1:45" ht="14.5" x14ac:dyDescent="0.35">
      <c r="A19" s="7"/>
      <c r="B19" s="8"/>
      <c r="C19" s="8"/>
      <c r="D19" s="8"/>
      <c r="E19" s="7"/>
      <c r="F19" s="7"/>
      <c r="G19" s="7"/>
      <c r="H19" s="7"/>
      <c r="I19" s="7"/>
      <c r="J19" s="7"/>
      <c r="K19" s="7"/>
      <c r="L19" s="8"/>
      <c r="M19" s="7"/>
      <c r="N19" s="7"/>
      <c r="O19" s="7"/>
      <c r="P19" s="7"/>
      <c r="Q19" s="7"/>
      <c r="R19" s="53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</row>
    <row r="20" spans="1:45" ht="14.5" x14ac:dyDescent="0.35">
      <c r="A20" s="7"/>
      <c r="B20" s="14" t="s">
        <v>33</v>
      </c>
      <c r="C20" s="14" t="s">
        <v>34</v>
      </c>
      <c r="D20" s="14" t="s">
        <v>35</v>
      </c>
      <c r="E20" s="12" t="s">
        <v>36</v>
      </c>
      <c r="F20" s="7"/>
      <c r="G20" s="7"/>
      <c r="H20" s="7"/>
      <c r="I20" s="7"/>
      <c r="J20" s="7"/>
      <c r="K20" s="12" t="s">
        <v>36</v>
      </c>
      <c r="L20" s="8"/>
      <c r="M20" s="7"/>
      <c r="N20" s="7"/>
      <c r="O20" s="7"/>
      <c r="P20" s="7"/>
      <c r="Q20" s="7"/>
      <c r="R20" s="53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</row>
    <row r="21" spans="1:45" ht="15.75" customHeight="1" x14ac:dyDescent="0.35">
      <c r="A21" s="7"/>
      <c r="B21" s="93" t="s">
        <v>71</v>
      </c>
      <c r="C21" s="94"/>
      <c r="D21" s="94"/>
      <c r="E21" s="94"/>
      <c r="F21" s="94"/>
      <c r="G21" s="94"/>
      <c r="H21" s="94"/>
      <c r="I21" s="94"/>
      <c r="J21" s="94"/>
      <c r="K21" s="12"/>
      <c r="L21" s="14" t="s">
        <v>38</v>
      </c>
      <c r="M21" s="7"/>
      <c r="N21" s="7"/>
      <c r="O21" s="7"/>
      <c r="P21" s="7"/>
      <c r="Q21" s="7"/>
      <c r="R21" s="53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</row>
    <row r="22" spans="1:45" ht="15.75" customHeight="1" x14ac:dyDescent="0.35">
      <c r="A22" s="7"/>
      <c r="B22" s="83">
        <v>43106</v>
      </c>
      <c r="C22" s="78">
        <v>0.4513888888888889</v>
      </c>
      <c r="D22" s="78"/>
      <c r="E22" s="58">
        <f t="shared" ref="E22:E24" si="30">IF(ISNUMBER(G22),IF(G22&gt;I22,3,IF(G22=I22,1,0))," ")</f>
        <v>0</v>
      </c>
      <c r="F22" s="14" t="str">
        <f t="shared" ref="F22:F23" si="31">VLOOKUP($AQ10,$AQ$3:$AS$15,3,0)</f>
        <v>Nuno Silva</v>
      </c>
      <c r="G22" s="79">
        <v>0</v>
      </c>
      <c r="H22" s="14" t="s">
        <v>57</v>
      </c>
      <c r="I22" s="79">
        <v>1</v>
      </c>
      <c r="J22" s="80">
        <f>VLOOKUP($AQ13,$AQ$3:$AS$15,3,0)</f>
        <v>0</v>
      </c>
      <c r="K22" s="58">
        <f t="shared" ref="K22:K24" si="32">IF(ISNUMBER(G22),IF(I22&gt;G22,3,IF(I22=G22,1,0))," ")</f>
        <v>3</v>
      </c>
      <c r="L22" s="14" t="str">
        <f t="shared" ref="L22:L23" si="33">VLOOKUP($AQ5,$AQ$3:$AS$15,3,0)</f>
        <v>João Matias</v>
      </c>
      <c r="M22" s="7"/>
      <c r="N22" s="7"/>
      <c r="O22" s="7"/>
      <c r="P22" s="7"/>
      <c r="Q22" s="7"/>
      <c r="R22" s="53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</row>
    <row r="23" spans="1:45" ht="15.75" customHeight="1" x14ac:dyDescent="0.35">
      <c r="A23" s="7"/>
      <c r="B23" s="83">
        <v>43106</v>
      </c>
      <c r="C23" s="78">
        <v>0.4513888888888889</v>
      </c>
      <c r="D23" s="78"/>
      <c r="E23" s="58">
        <f t="shared" si="30"/>
        <v>3</v>
      </c>
      <c r="F23" s="14" t="str">
        <f t="shared" si="31"/>
        <v>Tiago Sousa</v>
      </c>
      <c r="G23" s="79">
        <v>3</v>
      </c>
      <c r="H23" s="14" t="s">
        <v>57</v>
      </c>
      <c r="I23" s="79">
        <v>2</v>
      </c>
      <c r="J23" s="80" t="str">
        <f>VLOOKUP($AQ12,$AQ$3:$AS$15,3,0)</f>
        <v>Jorge Silva</v>
      </c>
      <c r="K23" s="58">
        <f t="shared" si="32"/>
        <v>0</v>
      </c>
      <c r="L23" s="14" t="str">
        <f t="shared" si="33"/>
        <v>André Pagaime</v>
      </c>
      <c r="M23" s="7"/>
      <c r="N23" s="7"/>
      <c r="O23" s="7"/>
      <c r="P23" s="7"/>
      <c r="Q23" s="7"/>
      <c r="R23" s="53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</row>
    <row r="24" spans="1:45" ht="15.75" customHeight="1" x14ac:dyDescent="0.35">
      <c r="A24" s="7"/>
      <c r="B24" s="83">
        <v>43106</v>
      </c>
      <c r="C24" s="78">
        <v>0.4513888888888889</v>
      </c>
      <c r="D24" s="78"/>
      <c r="E24" s="58">
        <f t="shared" si="30"/>
        <v>1</v>
      </c>
      <c r="F24" s="14" t="str">
        <f>VLOOKUP($AQ7,$AQ$3:$AS$15,3,0)</f>
        <v>Bruno Rocha</v>
      </c>
      <c r="G24" s="79">
        <v>2</v>
      </c>
      <c r="H24" s="14" t="s">
        <v>57</v>
      </c>
      <c r="I24" s="79">
        <v>2</v>
      </c>
      <c r="J24" s="14" t="str">
        <f>VLOOKUP($AQ9,$AQ$3:$AS$15,3,0)</f>
        <v>Rui Pedro Peres</v>
      </c>
      <c r="K24" s="58">
        <f t="shared" si="32"/>
        <v>1</v>
      </c>
      <c r="L24" s="14" t="str">
        <f>VLOOKUP($AQ8,$AQ$3:$AS$15,3,0)</f>
        <v>Bruno Fernandes</v>
      </c>
      <c r="M24" s="7"/>
      <c r="N24" s="7"/>
      <c r="O24" s="7"/>
      <c r="P24" s="7"/>
      <c r="Q24" s="7"/>
      <c r="R24" s="53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</row>
    <row r="25" spans="1:45" ht="15.75" customHeight="1" x14ac:dyDescent="0.35">
      <c r="A25" s="7"/>
      <c r="B25" s="8"/>
      <c r="C25" s="8"/>
      <c r="D25" s="8"/>
      <c r="E25" s="7"/>
      <c r="F25" s="7"/>
      <c r="G25" s="7"/>
      <c r="H25" s="7"/>
      <c r="I25" s="7"/>
      <c r="J25" s="7"/>
      <c r="K25" s="7"/>
      <c r="L25" s="46"/>
      <c r="M25" s="7"/>
      <c r="N25" s="7"/>
      <c r="O25" s="7"/>
      <c r="P25" s="7"/>
      <c r="Q25" s="7"/>
      <c r="R25" s="53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</row>
    <row r="26" spans="1:45" ht="15.75" customHeight="1" x14ac:dyDescent="0.35">
      <c r="A26" s="7"/>
      <c r="B26" s="8"/>
      <c r="C26" s="8"/>
      <c r="D26" s="8"/>
      <c r="E26" s="7"/>
      <c r="F26" s="7"/>
      <c r="G26" s="7"/>
      <c r="H26" s="7"/>
      <c r="I26" s="7"/>
      <c r="J26" s="7"/>
      <c r="K26" s="7"/>
      <c r="L26" s="46"/>
      <c r="M26" s="7"/>
      <c r="N26" s="7"/>
      <c r="O26" s="7"/>
      <c r="P26" s="7"/>
      <c r="Q26" s="7"/>
      <c r="R26" s="53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</row>
    <row r="27" spans="1:45" ht="15.75" customHeight="1" x14ac:dyDescent="0.35">
      <c r="A27" s="7"/>
      <c r="B27" s="8"/>
      <c r="C27" s="8"/>
      <c r="D27" s="8"/>
      <c r="E27" s="7"/>
      <c r="F27" s="7"/>
      <c r="G27" s="7"/>
      <c r="H27" s="7"/>
      <c r="I27" s="7"/>
      <c r="J27" s="7"/>
      <c r="K27" s="7"/>
      <c r="L27" s="46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</row>
    <row r="28" spans="1:45" ht="15.75" customHeight="1" x14ac:dyDescent="0.35">
      <c r="A28" s="7"/>
      <c r="B28" s="14" t="s">
        <v>33</v>
      </c>
      <c r="C28" s="14" t="s">
        <v>34</v>
      </c>
      <c r="D28" s="14" t="s">
        <v>35</v>
      </c>
      <c r="E28" s="12" t="s">
        <v>36</v>
      </c>
      <c r="F28" s="7"/>
      <c r="G28" s="7"/>
      <c r="H28" s="7"/>
      <c r="I28" s="7"/>
      <c r="J28" s="7"/>
      <c r="K28" s="12" t="s">
        <v>36</v>
      </c>
      <c r="L28" s="8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</row>
    <row r="29" spans="1:45" ht="15.75" customHeight="1" x14ac:dyDescent="0.35">
      <c r="A29" s="7"/>
      <c r="B29" s="93" t="s">
        <v>74</v>
      </c>
      <c r="C29" s="94"/>
      <c r="D29" s="94"/>
      <c r="E29" s="94"/>
      <c r="F29" s="94"/>
      <c r="G29" s="94"/>
      <c r="H29" s="94"/>
      <c r="I29" s="94"/>
      <c r="J29" s="94"/>
      <c r="K29" s="12"/>
      <c r="L29" s="14" t="s">
        <v>38</v>
      </c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</row>
    <row r="30" spans="1:45" ht="15.75" customHeight="1" x14ac:dyDescent="0.35">
      <c r="A30" s="7"/>
      <c r="B30" s="83">
        <v>43106</v>
      </c>
      <c r="C30" s="78">
        <v>0.4861111111111111</v>
      </c>
      <c r="D30" s="78"/>
      <c r="E30" s="58">
        <f t="shared" ref="E30:E32" si="34">IF(ISNUMBER(G30),IF(G30&gt;I30,3,IF(G30=I30,1,0))," ")</f>
        <v>0</v>
      </c>
      <c r="F30" s="14" t="str">
        <f t="shared" ref="F30:F31" si="35">VLOOKUP($AQ5,$AQ$3:$AS$15,3,0)</f>
        <v>João Matias</v>
      </c>
      <c r="G30" s="79">
        <v>0</v>
      </c>
      <c r="H30" s="14" t="s">
        <v>57</v>
      </c>
      <c r="I30" s="79">
        <v>2</v>
      </c>
      <c r="J30" s="80" t="str">
        <f>VLOOKUP($AQ11,$AQ$3:$AS$15,3,0)</f>
        <v>Tiago Sousa</v>
      </c>
      <c r="K30" s="58">
        <f t="shared" ref="K30:K32" si="36">IF(ISNUMBER(G30),IF(I30&gt;G30,3,IF(I30=G30,1,0))," ")</f>
        <v>3</v>
      </c>
      <c r="L30" s="14" t="str">
        <f t="shared" ref="L30:L31" si="37">VLOOKUP($AQ8,$AQ$3:$AS$15,3,0)</f>
        <v>Bruno Fernandes</v>
      </c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</row>
    <row r="31" spans="1:45" ht="15.75" customHeight="1" x14ac:dyDescent="0.35">
      <c r="A31" s="7"/>
      <c r="B31" s="83">
        <v>43106</v>
      </c>
      <c r="C31" s="78">
        <v>0.4861111111111111</v>
      </c>
      <c r="D31" s="78"/>
      <c r="E31" s="58">
        <f t="shared" si="34"/>
        <v>3</v>
      </c>
      <c r="F31" s="14" t="str">
        <f t="shared" si="35"/>
        <v>André Pagaime</v>
      </c>
      <c r="G31" s="79">
        <v>4</v>
      </c>
      <c r="H31" s="14" t="s">
        <v>57</v>
      </c>
      <c r="I31" s="79">
        <v>1</v>
      </c>
      <c r="J31" s="80" t="str">
        <f>VLOOKUP($AQ10,$AQ$3:$AS$15,3,0)</f>
        <v>Nuno Silva</v>
      </c>
      <c r="K31" s="58">
        <f t="shared" si="36"/>
        <v>0</v>
      </c>
      <c r="L31" s="14" t="str">
        <f t="shared" si="37"/>
        <v>Rui Pedro Peres</v>
      </c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</row>
    <row r="32" spans="1:45" ht="15.75" customHeight="1" x14ac:dyDescent="0.35">
      <c r="A32" s="7"/>
      <c r="B32" s="83">
        <v>43106</v>
      </c>
      <c r="C32" s="78">
        <v>0.4861111111111111</v>
      </c>
      <c r="D32" s="78"/>
      <c r="E32" s="58">
        <f t="shared" si="34"/>
        <v>3</v>
      </c>
      <c r="F32" s="14" t="str">
        <f>VLOOKUP($AQ12,$AQ$3:$AS$15,3,0)</f>
        <v>Jorge Silva</v>
      </c>
      <c r="G32" s="79">
        <v>4</v>
      </c>
      <c r="H32" s="14" t="s">
        <v>57</v>
      </c>
      <c r="I32" s="79">
        <v>0</v>
      </c>
      <c r="J32" s="80">
        <f>VLOOKUP($AQ13,$AQ$3:$AS$15,3,0)</f>
        <v>0</v>
      </c>
      <c r="K32" s="58">
        <f t="shared" si="36"/>
        <v>0</v>
      </c>
      <c r="L32" s="14" t="str">
        <f>VLOOKUP($AQ7,$AQ$3:$AS$15,3,0)</f>
        <v>Bruno Rocha</v>
      </c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</row>
    <row r="33" spans="1:45" ht="15.75" customHeight="1" x14ac:dyDescent="0.35">
      <c r="A33" s="7"/>
      <c r="B33" s="8"/>
      <c r="C33" s="8"/>
      <c r="D33" s="8"/>
      <c r="E33" s="7"/>
      <c r="F33" s="7"/>
      <c r="G33" s="7"/>
      <c r="H33" s="7"/>
      <c r="I33" s="7"/>
      <c r="J33" s="7"/>
      <c r="K33" s="7"/>
      <c r="L33" s="46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</row>
    <row r="34" spans="1:45" ht="15.75" customHeight="1" x14ac:dyDescent="0.35">
      <c r="A34" s="7"/>
      <c r="B34" s="8"/>
      <c r="C34" s="8"/>
      <c r="D34" s="8"/>
      <c r="E34" s="7"/>
      <c r="F34" s="7"/>
      <c r="G34" s="7"/>
      <c r="H34" s="7"/>
      <c r="I34" s="7"/>
      <c r="J34" s="7"/>
      <c r="K34" s="7"/>
      <c r="L34" s="46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</row>
    <row r="35" spans="1:45" ht="15.75" customHeight="1" x14ac:dyDescent="0.35">
      <c r="A35" s="7"/>
      <c r="B35" s="8"/>
      <c r="C35" s="8"/>
      <c r="D35" s="8"/>
      <c r="E35" s="7"/>
      <c r="F35" s="7"/>
      <c r="G35" s="7"/>
      <c r="H35" s="7"/>
      <c r="I35" s="7"/>
      <c r="J35" s="7"/>
      <c r="K35" s="7"/>
      <c r="L35" s="46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</row>
    <row r="36" spans="1:45" ht="15.75" customHeight="1" x14ac:dyDescent="0.35">
      <c r="A36" s="7"/>
      <c r="B36" s="14" t="s">
        <v>33</v>
      </c>
      <c r="C36" s="14" t="s">
        <v>34</v>
      </c>
      <c r="D36" s="14" t="s">
        <v>35</v>
      </c>
      <c r="E36" s="12" t="s">
        <v>36</v>
      </c>
      <c r="F36" s="7"/>
      <c r="G36" s="7"/>
      <c r="H36" s="7"/>
      <c r="I36" s="7"/>
      <c r="J36" s="7"/>
      <c r="K36" s="12" t="s">
        <v>36</v>
      </c>
      <c r="L36" s="46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</row>
    <row r="37" spans="1:45" ht="15.75" customHeight="1" x14ac:dyDescent="0.35">
      <c r="A37" s="7"/>
      <c r="B37" s="93" t="s">
        <v>76</v>
      </c>
      <c r="C37" s="94"/>
      <c r="D37" s="94"/>
      <c r="E37" s="94"/>
      <c r="F37" s="94"/>
      <c r="G37" s="94"/>
      <c r="H37" s="94"/>
      <c r="I37" s="94"/>
      <c r="J37" s="94"/>
      <c r="K37" s="12"/>
      <c r="L37" s="14" t="s">
        <v>38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</row>
    <row r="38" spans="1:45" ht="15.75" customHeight="1" x14ac:dyDescent="0.35">
      <c r="A38" s="7"/>
      <c r="B38" s="83">
        <v>43106</v>
      </c>
      <c r="C38" s="78">
        <v>0.52083333333333337</v>
      </c>
      <c r="D38" s="78"/>
      <c r="E38" s="58">
        <f t="shared" ref="E38:E40" si="38">IF(ISNUMBER(G38),IF(G38&gt;I38,3,IF(G38=I38,1,0))," ")</f>
        <v>0</v>
      </c>
      <c r="F38" s="14" t="str">
        <f t="shared" ref="F38:F39" si="39">VLOOKUP($AQ5,$AQ$3:$AS$15,3,0)</f>
        <v>João Matias</v>
      </c>
      <c r="G38" s="79">
        <v>0</v>
      </c>
      <c r="H38" s="14" t="s">
        <v>57</v>
      </c>
      <c r="I38" s="79">
        <v>1</v>
      </c>
      <c r="J38" s="80">
        <f>VLOOKUP($AQ13,$AQ$3:$AS$15,3,0)</f>
        <v>0</v>
      </c>
      <c r="K38" s="58">
        <f t="shared" ref="K38:K40" si="40">IF(ISNUMBER(G38),IF(I38&gt;G38,3,IF(I38=G38,1,0))," ")</f>
        <v>3</v>
      </c>
      <c r="L38" s="14" t="str">
        <f>VLOOKUP($AQ9,$AQ$3:$AS$15,3,0)</f>
        <v>Rui Pedro Peres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</row>
    <row r="39" spans="1:45" ht="15.75" customHeight="1" x14ac:dyDescent="0.35">
      <c r="A39" s="7"/>
      <c r="B39" s="83">
        <v>43106</v>
      </c>
      <c r="C39" s="78">
        <v>0.52083333333333337</v>
      </c>
      <c r="D39" s="78"/>
      <c r="E39" s="58">
        <f t="shared" si="38"/>
        <v>3</v>
      </c>
      <c r="F39" s="14" t="str">
        <f t="shared" si="39"/>
        <v>André Pagaime</v>
      </c>
      <c r="G39" s="79">
        <v>3</v>
      </c>
      <c r="H39" s="14" t="s">
        <v>137</v>
      </c>
      <c r="I39" s="79">
        <v>2</v>
      </c>
      <c r="J39" s="14" t="str">
        <f>VLOOKUP($AQ12,$AQ$3:$AS$15,3,0)</f>
        <v>Jorge Silva</v>
      </c>
      <c r="K39" s="58">
        <f t="shared" si="40"/>
        <v>0</v>
      </c>
      <c r="L39" s="14" t="str">
        <f>VLOOKUP($AQ7,$AQ$3:$AS$15,3,0)</f>
        <v>Bruno Rocha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</row>
    <row r="40" spans="1:45" ht="15.75" customHeight="1" x14ac:dyDescent="0.35">
      <c r="A40" s="7"/>
      <c r="B40" s="83">
        <v>43106</v>
      </c>
      <c r="C40" s="78">
        <v>0.52083333333333337</v>
      </c>
      <c r="D40" s="78"/>
      <c r="E40" s="58">
        <f t="shared" si="38"/>
        <v>3</v>
      </c>
      <c r="F40" s="14" t="str">
        <f>VLOOKUP($AQ8,$AQ$3:$AS$15,3,0)</f>
        <v>Bruno Fernandes</v>
      </c>
      <c r="G40" s="79">
        <v>7</v>
      </c>
      <c r="H40" s="14" t="s">
        <v>57</v>
      </c>
      <c r="I40" s="79">
        <v>0</v>
      </c>
      <c r="J40" s="14" t="str">
        <f>VLOOKUP($AQ10,$AQ$3:$AS$15,3,0)</f>
        <v>Nuno Silva</v>
      </c>
      <c r="K40" s="58">
        <f t="shared" si="40"/>
        <v>0</v>
      </c>
      <c r="L40" s="14" t="str">
        <f>VLOOKUP($AQ11,$AQ$3:$AS$15,3,0)</f>
        <v>Tiago Sousa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</row>
    <row r="41" spans="1:45" ht="15.75" customHeight="1" x14ac:dyDescent="0.35">
      <c r="A41" s="7"/>
      <c r="B41" s="8"/>
      <c r="C41" s="8"/>
      <c r="D41" s="8"/>
      <c r="E41" s="7"/>
      <c r="F41" s="7"/>
      <c r="G41" s="7"/>
      <c r="H41" s="7"/>
      <c r="I41" s="7"/>
      <c r="J41" s="7"/>
      <c r="K41" s="7"/>
      <c r="L41" s="8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</row>
    <row r="42" spans="1:45" ht="15.75" customHeight="1" x14ac:dyDescent="0.35">
      <c r="A42" s="7"/>
      <c r="B42" s="8"/>
      <c r="C42" s="8"/>
      <c r="D42" s="8"/>
      <c r="E42" s="7"/>
      <c r="F42" s="7"/>
      <c r="G42" s="7"/>
      <c r="H42" s="7"/>
      <c r="I42" s="7"/>
      <c r="J42" s="7"/>
      <c r="K42" s="7"/>
      <c r="L42" s="46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</row>
    <row r="43" spans="1:45" ht="15.75" customHeight="1" x14ac:dyDescent="0.35">
      <c r="A43" s="7"/>
      <c r="B43" s="8"/>
      <c r="C43" s="8"/>
      <c r="D43" s="8"/>
      <c r="E43" s="7"/>
      <c r="F43" s="7"/>
      <c r="G43" s="7"/>
      <c r="H43" s="7"/>
      <c r="I43" s="7"/>
      <c r="J43" s="7"/>
      <c r="K43" s="7"/>
      <c r="L43" s="46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</row>
    <row r="44" spans="1:45" ht="15.75" customHeight="1" x14ac:dyDescent="0.35">
      <c r="A44" s="7"/>
      <c r="B44" s="14" t="s">
        <v>33</v>
      </c>
      <c r="C44" s="14" t="s">
        <v>34</v>
      </c>
      <c r="D44" s="14" t="s">
        <v>35</v>
      </c>
      <c r="E44" s="12" t="s">
        <v>36</v>
      </c>
      <c r="F44" s="7"/>
      <c r="G44" s="7"/>
      <c r="H44" s="7"/>
      <c r="I44" s="7"/>
      <c r="J44" s="7"/>
      <c r="K44" s="12" t="s">
        <v>36</v>
      </c>
      <c r="L44" s="46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</row>
    <row r="45" spans="1:45" ht="15.75" customHeight="1" x14ac:dyDescent="0.35">
      <c r="A45" s="7"/>
      <c r="B45" s="93" t="s">
        <v>77</v>
      </c>
      <c r="C45" s="94"/>
      <c r="D45" s="94"/>
      <c r="E45" s="94"/>
      <c r="F45" s="94"/>
      <c r="G45" s="94"/>
      <c r="H45" s="94"/>
      <c r="I45" s="94"/>
      <c r="J45" s="94"/>
      <c r="K45" s="12"/>
      <c r="L45" s="14" t="s">
        <v>38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</row>
    <row r="46" spans="1:45" ht="15.75" customHeight="1" x14ac:dyDescent="0.35">
      <c r="A46" s="7"/>
      <c r="B46" s="83">
        <v>43106</v>
      </c>
      <c r="C46" s="78">
        <v>0.58333333333333337</v>
      </c>
      <c r="D46" s="78"/>
      <c r="E46" s="58">
        <f t="shared" ref="E46:E48" si="41">IF(ISNUMBER(G46),IF(G46&gt;I46,3,IF(G46=I46,1,0))," ")</f>
        <v>3</v>
      </c>
      <c r="F46" s="14" t="str">
        <f t="shared" ref="F46:F48" si="42">VLOOKUP($AQ7,$AQ$3:$AS$15,3,0)</f>
        <v>Bruno Rocha</v>
      </c>
      <c r="G46" s="79">
        <v>3</v>
      </c>
      <c r="H46" s="14" t="s">
        <v>57</v>
      </c>
      <c r="I46" s="79">
        <v>0</v>
      </c>
      <c r="J46" s="14">
        <f>VLOOKUP($AQ13,$AQ$3:$AS$15,3,0)</f>
        <v>0</v>
      </c>
      <c r="K46" s="58">
        <f t="shared" ref="K46:K48" si="43">IF(ISNUMBER(G46),IF(I46&gt;G46,3,IF(I46=G46,1,0))," ")</f>
        <v>0</v>
      </c>
      <c r="L46" s="14" t="str">
        <f>VLOOKUP($AQ6,$AQ$3:$AS$15,3,0)</f>
        <v>André Pagaime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</row>
    <row r="47" spans="1:45" ht="15.75" customHeight="1" x14ac:dyDescent="0.35">
      <c r="A47" s="7"/>
      <c r="B47" s="83">
        <v>43106</v>
      </c>
      <c r="C47" s="78">
        <v>0.58333333333333337</v>
      </c>
      <c r="D47" s="78"/>
      <c r="E47" s="58">
        <f t="shared" si="41"/>
        <v>3</v>
      </c>
      <c r="F47" s="14" t="str">
        <f t="shared" si="42"/>
        <v>Bruno Fernandes</v>
      </c>
      <c r="G47" s="79">
        <v>3</v>
      </c>
      <c r="H47" s="14" t="s">
        <v>57</v>
      </c>
      <c r="I47" s="79">
        <v>0</v>
      </c>
      <c r="J47" s="80" t="str">
        <f>VLOOKUP($AQ12,$AQ$3:$AS$15,3,0)</f>
        <v>Jorge Silva</v>
      </c>
      <c r="K47" s="58">
        <f t="shared" si="43"/>
        <v>0</v>
      </c>
      <c r="L47" s="14" t="str">
        <f>VLOOKUP($AQ5,$AQ$3:$AS$15,3,0)</f>
        <v>João Matias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</row>
    <row r="48" spans="1:45" ht="15.75" customHeight="1" x14ac:dyDescent="0.35">
      <c r="A48" s="7"/>
      <c r="B48" s="83">
        <v>43106</v>
      </c>
      <c r="C48" s="78">
        <v>0.58333333333333337</v>
      </c>
      <c r="D48" s="78"/>
      <c r="E48" s="58">
        <f t="shared" si="41"/>
        <v>0</v>
      </c>
      <c r="F48" s="14" t="str">
        <f t="shared" si="42"/>
        <v>Rui Pedro Peres</v>
      </c>
      <c r="G48" s="79">
        <v>1</v>
      </c>
      <c r="H48" s="14" t="s">
        <v>57</v>
      </c>
      <c r="I48" s="79">
        <v>2</v>
      </c>
      <c r="J48" s="80" t="str">
        <f>VLOOKUP($AQ11,$AQ$3:$AS$15,3,0)</f>
        <v>Tiago Sousa</v>
      </c>
      <c r="K48" s="58">
        <f t="shared" si="43"/>
        <v>3</v>
      </c>
      <c r="L48" s="14" t="str">
        <f>VLOOKUP($AQ10,$AQ$3:$AS$15,3,0)</f>
        <v>Nuno Silva</v>
      </c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</row>
    <row r="49" spans="1:45" ht="15.75" customHeight="1" x14ac:dyDescent="0.35">
      <c r="A49" s="7"/>
      <c r="B49" s="8"/>
      <c r="C49" s="8"/>
      <c r="D49" s="8"/>
      <c r="E49" s="7"/>
      <c r="F49" s="7"/>
      <c r="G49" s="7"/>
      <c r="H49" s="7"/>
      <c r="I49" s="7"/>
      <c r="J49" s="7"/>
      <c r="K49" s="7"/>
      <c r="L49" s="8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</row>
    <row r="50" spans="1:45" ht="15.75" customHeight="1" x14ac:dyDescent="0.35">
      <c r="A50" s="7"/>
      <c r="B50" s="8"/>
      <c r="C50" s="8"/>
      <c r="D50" s="8"/>
      <c r="E50" s="7"/>
      <c r="F50" s="7"/>
      <c r="G50" s="7"/>
      <c r="H50" s="7"/>
      <c r="I50" s="7"/>
      <c r="J50" s="7"/>
      <c r="K50" s="7"/>
      <c r="L50" s="8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</row>
    <row r="51" spans="1:45" ht="15.75" customHeight="1" x14ac:dyDescent="0.35">
      <c r="A51" s="7"/>
      <c r="B51" s="8"/>
      <c r="C51" s="8"/>
      <c r="D51" s="8"/>
      <c r="E51" s="7"/>
      <c r="F51" s="7"/>
      <c r="G51" s="7"/>
      <c r="H51" s="7"/>
      <c r="I51" s="7"/>
      <c r="J51" s="7"/>
      <c r="K51" s="7"/>
      <c r="L51" s="46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</row>
    <row r="52" spans="1:45" ht="15.75" customHeight="1" x14ac:dyDescent="0.35">
      <c r="A52" s="7"/>
      <c r="B52" s="14" t="s">
        <v>33</v>
      </c>
      <c r="C52" s="14" t="s">
        <v>34</v>
      </c>
      <c r="D52" s="14" t="s">
        <v>35</v>
      </c>
      <c r="E52" s="12" t="s">
        <v>36</v>
      </c>
      <c r="F52" s="7"/>
      <c r="G52" s="7"/>
      <c r="H52" s="7"/>
      <c r="I52" s="7"/>
      <c r="J52" s="7"/>
      <c r="K52" s="12" t="s">
        <v>36</v>
      </c>
      <c r="L52" s="46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</row>
    <row r="53" spans="1:45" ht="15.75" customHeight="1" x14ac:dyDescent="0.35">
      <c r="A53" s="7"/>
      <c r="B53" s="93" t="s">
        <v>78</v>
      </c>
      <c r="C53" s="94"/>
      <c r="D53" s="94"/>
      <c r="E53" s="94"/>
      <c r="F53" s="94"/>
      <c r="G53" s="94"/>
      <c r="H53" s="94"/>
      <c r="I53" s="94"/>
      <c r="J53" s="94"/>
      <c r="K53" s="12"/>
      <c r="L53" s="14" t="s">
        <v>38</v>
      </c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</row>
    <row r="54" spans="1:45" ht="15.75" customHeight="1" x14ac:dyDescent="0.35">
      <c r="A54" s="7"/>
      <c r="B54" s="83">
        <v>43106</v>
      </c>
      <c r="C54" s="78">
        <v>0.61805555555555558</v>
      </c>
      <c r="D54" s="78"/>
      <c r="E54" s="58">
        <f t="shared" ref="E54:E56" si="44">IF(ISNUMBER(G54),IF(G54&gt;I54,3,IF(G54=I54,1,0))," ")</f>
        <v>0</v>
      </c>
      <c r="F54" s="14" t="str">
        <f>VLOOKUP($AQ5,$AQ$3:$AS$15,3,0)</f>
        <v>João Matias</v>
      </c>
      <c r="G54" s="79">
        <v>0</v>
      </c>
      <c r="H54" s="14" t="s">
        <v>57</v>
      </c>
      <c r="I54" s="79">
        <v>4</v>
      </c>
      <c r="J54" s="80" t="str">
        <f>VLOOKUP($AQ6,$AQ$3:$AS$15,3,0)</f>
        <v>André Pagaime</v>
      </c>
      <c r="K54" s="58">
        <f t="shared" ref="K54:K56" si="45">IF(ISNUMBER(G54),IF(I54&gt;G54,3,IF(I54=G54,1,0))," ")</f>
        <v>3</v>
      </c>
      <c r="L54" s="14" t="str">
        <f>VLOOKUP($AQ10,$AQ$3:$AS$15,3,0)</f>
        <v>Nuno Silva</v>
      </c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</row>
    <row r="55" spans="1:45" ht="15.75" customHeight="1" x14ac:dyDescent="0.35">
      <c r="A55" s="7"/>
      <c r="B55" s="83">
        <v>43106</v>
      </c>
      <c r="C55" s="78">
        <v>0.61805555555555558</v>
      </c>
      <c r="D55" s="78"/>
      <c r="E55" s="58">
        <f t="shared" si="44"/>
        <v>0</v>
      </c>
      <c r="F55" s="14" t="str">
        <f>VLOOKUP($AQ7,$AQ$3:$AS$15,3,0)</f>
        <v>Bruno Rocha</v>
      </c>
      <c r="G55" s="79">
        <v>1</v>
      </c>
      <c r="H55" s="14" t="s">
        <v>57</v>
      </c>
      <c r="I55" s="79">
        <v>4</v>
      </c>
      <c r="J55" s="80" t="str">
        <f>VLOOKUP($AQ11,$AQ$3:$AS$15,3,0)</f>
        <v>Tiago Sousa</v>
      </c>
      <c r="K55" s="58">
        <f t="shared" si="45"/>
        <v>3</v>
      </c>
      <c r="L55" s="14" t="str">
        <f>VLOOKUP($AQ12,$AQ$3:$AS$15,3,0)</f>
        <v>Jorge Silva</v>
      </c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</row>
    <row r="56" spans="1:45" ht="15.75" customHeight="1" x14ac:dyDescent="0.35">
      <c r="A56" s="7"/>
      <c r="B56" s="83">
        <v>43106</v>
      </c>
      <c r="C56" s="78">
        <v>0.61805555555555558</v>
      </c>
      <c r="D56" s="78"/>
      <c r="E56" s="58">
        <f t="shared" si="44"/>
        <v>3</v>
      </c>
      <c r="F56" s="14" t="str">
        <f>VLOOKUP($AQ9,$AQ$3:$AS$15,3,0)</f>
        <v>Rui Pedro Peres</v>
      </c>
      <c r="G56" s="79">
        <v>2</v>
      </c>
      <c r="H56" s="14" t="s">
        <v>57</v>
      </c>
      <c r="I56" s="79">
        <v>0</v>
      </c>
      <c r="J56" s="80">
        <f>VLOOKUP($AQ13,$AQ$3:$AS$15,3,0)</f>
        <v>0</v>
      </c>
      <c r="K56" s="58">
        <f t="shared" si="45"/>
        <v>0</v>
      </c>
      <c r="L56" s="14" t="str">
        <f>VLOOKUP($AQ8,$AQ$3:$AS$15,3,0)</f>
        <v>Bruno Fernandes</v>
      </c>
      <c r="M56" s="7"/>
      <c r="N56" s="7"/>
      <c r="O56" s="7"/>
      <c r="P56" s="7"/>
      <c r="Q56" s="7"/>
      <c r="R56" s="7"/>
      <c r="S56" s="7">
        <v>9</v>
      </c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</row>
    <row r="57" spans="1:45" ht="15.75" customHeight="1" x14ac:dyDescent="0.35">
      <c r="A57" s="7"/>
      <c r="B57" s="8"/>
      <c r="C57" s="8"/>
      <c r="D57" s="8"/>
      <c r="E57" s="7"/>
      <c r="F57" s="7"/>
      <c r="G57" s="7"/>
      <c r="H57" s="7"/>
      <c r="I57" s="7"/>
      <c r="J57" s="7"/>
      <c r="K57" s="7"/>
      <c r="L57" s="8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</row>
    <row r="58" spans="1:45" ht="15.75" customHeight="1" x14ac:dyDescent="0.35">
      <c r="A58" s="7"/>
      <c r="B58" s="8"/>
      <c r="C58" s="8"/>
      <c r="D58" s="8"/>
      <c r="E58" s="7"/>
      <c r="F58" s="7"/>
      <c r="G58" s="7"/>
      <c r="H58" s="7"/>
      <c r="I58" s="7"/>
      <c r="J58" s="7"/>
      <c r="K58" s="7"/>
      <c r="L58" s="8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</row>
    <row r="59" spans="1:45" ht="15.75" customHeight="1" x14ac:dyDescent="0.35">
      <c r="A59" s="7"/>
      <c r="B59" s="8"/>
      <c r="C59" s="8"/>
      <c r="D59" s="8"/>
      <c r="E59" s="7"/>
      <c r="F59" s="7"/>
      <c r="G59" s="7"/>
      <c r="H59" s="7"/>
      <c r="I59" s="7"/>
      <c r="J59" s="7"/>
      <c r="K59" s="7"/>
      <c r="L59" s="8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</row>
    <row r="60" spans="1:45" ht="15.75" customHeight="1" x14ac:dyDescent="0.35">
      <c r="A60" s="7"/>
      <c r="B60" s="14" t="s">
        <v>33</v>
      </c>
      <c r="C60" s="14" t="s">
        <v>34</v>
      </c>
      <c r="D60" s="14" t="s">
        <v>35</v>
      </c>
      <c r="E60" s="12" t="s">
        <v>36</v>
      </c>
      <c r="F60" s="7"/>
      <c r="G60" s="7"/>
      <c r="H60" s="7"/>
      <c r="I60" s="7"/>
      <c r="J60" s="7"/>
      <c r="K60" s="12" t="s">
        <v>36</v>
      </c>
      <c r="L60" s="46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</row>
    <row r="61" spans="1:45" ht="15.75" customHeight="1" x14ac:dyDescent="0.35">
      <c r="A61" s="7"/>
      <c r="B61" s="93" t="s">
        <v>79</v>
      </c>
      <c r="C61" s="94"/>
      <c r="D61" s="94"/>
      <c r="E61" s="94"/>
      <c r="F61" s="94"/>
      <c r="G61" s="94"/>
      <c r="H61" s="94"/>
      <c r="I61" s="94"/>
      <c r="J61" s="94"/>
      <c r="K61" s="12"/>
      <c r="L61" s="14" t="s">
        <v>38</v>
      </c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</row>
    <row r="62" spans="1:45" ht="15.75" customHeight="1" x14ac:dyDescent="0.35">
      <c r="A62" s="7"/>
      <c r="B62" s="83">
        <v>43106</v>
      </c>
      <c r="C62" s="78">
        <v>0.65277777777777779</v>
      </c>
      <c r="D62" s="78"/>
      <c r="E62" s="58">
        <f t="shared" ref="E62:E64" si="46">IF(ISNUMBER(G62),IF(G62&gt;I62,3,IF(G62=I62,1,0))," ")</f>
        <v>1</v>
      </c>
      <c r="F62" s="14" t="str">
        <f t="shared" ref="F62:F63" si="47">VLOOKUP($AQ5,$AQ$3:$AS$15,3,0)</f>
        <v>João Matias</v>
      </c>
      <c r="G62" s="79">
        <v>0</v>
      </c>
      <c r="H62" s="14" t="s">
        <v>57</v>
      </c>
      <c r="I62" s="79">
        <v>0</v>
      </c>
      <c r="J62" s="80" t="str">
        <f>VLOOKUP($AQ8,$AQ$3:$AS$15,3,0)</f>
        <v>Bruno Fernandes</v>
      </c>
      <c r="K62" s="58">
        <f t="shared" ref="K62:K64" si="48">IF(ISNUMBER(G62),IF(I62&gt;G62,3,IF(I62=G62,1,0))," ")</f>
        <v>1</v>
      </c>
      <c r="L62" s="14" t="str">
        <f>VLOOKUP($AQ9,$AQ$3:$AS$15,3,0)</f>
        <v>Rui Pedro Peres</v>
      </c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</row>
    <row r="63" spans="1:45" ht="15.75" customHeight="1" x14ac:dyDescent="0.35">
      <c r="A63" s="7"/>
      <c r="B63" s="83">
        <v>43106</v>
      </c>
      <c r="C63" s="78">
        <v>0.65277777777777779</v>
      </c>
      <c r="D63" s="78"/>
      <c r="E63" s="58">
        <f t="shared" si="46"/>
        <v>3</v>
      </c>
      <c r="F63" s="80" t="str">
        <f t="shared" si="47"/>
        <v>André Pagaime</v>
      </c>
      <c r="G63" s="79">
        <v>6</v>
      </c>
      <c r="H63" s="14" t="s">
        <v>57</v>
      </c>
      <c r="I63" s="79">
        <v>1</v>
      </c>
      <c r="J63" s="14" t="str">
        <f>VLOOKUP($AQ7,$AQ$3:$AS$15,3,0)</f>
        <v>Bruno Rocha</v>
      </c>
      <c r="K63" s="58">
        <f t="shared" si="48"/>
        <v>0</v>
      </c>
      <c r="L63" s="14">
        <f>VLOOKUP($AQ13,$AQ$3:$AS$15,3,0)</f>
        <v>0</v>
      </c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</row>
    <row r="64" spans="1:45" ht="15.75" customHeight="1" x14ac:dyDescent="0.35">
      <c r="A64" s="7"/>
      <c r="B64" s="83">
        <v>43106</v>
      </c>
      <c r="C64" s="78">
        <v>0.65277777777777779</v>
      </c>
      <c r="D64" s="78"/>
      <c r="E64" s="58">
        <f t="shared" si="46"/>
        <v>0</v>
      </c>
      <c r="F64" s="14" t="str">
        <f>VLOOKUP($AQ10,$AQ$3:$AS$15,3,0)</f>
        <v>Nuno Silva</v>
      </c>
      <c r="G64" s="79">
        <v>1</v>
      </c>
      <c r="H64" s="14" t="s">
        <v>57</v>
      </c>
      <c r="I64" s="79">
        <v>5</v>
      </c>
      <c r="J64" s="80" t="str">
        <f>VLOOKUP($AQ12,$AQ$3:$AS$15,3,0)</f>
        <v>Jorge Silva</v>
      </c>
      <c r="K64" s="58">
        <f t="shared" si="48"/>
        <v>3</v>
      </c>
      <c r="L64" s="14" t="str">
        <f>VLOOKUP($AQ11,$AQ$3:$AS$15,3,0)</f>
        <v>Tiago Sousa</v>
      </c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</row>
    <row r="65" spans="1:45" ht="15.75" customHeight="1" x14ac:dyDescent="0.35">
      <c r="A65" s="7"/>
      <c r="B65" s="8"/>
      <c r="C65" s="8"/>
      <c r="D65" s="8"/>
      <c r="E65" s="7"/>
      <c r="F65" s="7"/>
      <c r="G65" s="7"/>
      <c r="H65" s="7"/>
      <c r="I65" s="7"/>
      <c r="J65" s="7"/>
      <c r="K65" s="7"/>
      <c r="L65" s="8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</row>
    <row r="66" spans="1:45" ht="15.75" customHeight="1" x14ac:dyDescent="0.35">
      <c r="A66" s="7"/>
      <c r="B66" s="8"/>
      <c r="C66" s="8"/>
      <c r="D66" s="8"/>
      <c r="E66" s="7"/>
      <c r="F66" s="7"/>
      <c r="G66" s="7"/>
      <c r="H66" s="7"/>
      <c r="I66" s="7"/>
      <c r="J66" s="7"/>
      <c r="K66" s="7"/>
      <c r="L66" s="8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</row>
    <row r="67" spans="1:45" ht="15.75" customHeight="1" x14ac:dyDescent="0.35">
      <c r="A67" s="7"/>
      <c r="B67" s="8"/>
      <c r="C67" s="8"/>
      <c r="D67" s="8"/>
      <c r="E67" s="7"/>
      <c r="F67" s="7"/>
      <c r="G67" s="7"/>
      <c r="H67" s="7"/>
      <c r="I67" s="7"/>
      <c r="J67" s="7"/>
      <c r="K67" s="7"/>
      <c r="L67" s="8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</row>
    <row r="68" spans="1:45" ht="15.75" customHeight="1" x14ac:dyDescent="0.35">
      <c r="A68" s="7"/>
      <c r="B68" s="14" t="s">
        <v>33</v>
      </c>
      <c r="C68" s="14" t="s">
        <v>34</v>
      </c>
      <c r="D68" s="14" t="s">
        <v>35</v>
      </c>
      <c r="E68" s="12" t="s">
        <v>36</v>
      </c>
      <c r="F68" s="7"/>
      <c r="G68" s="7"/>
      <c r="H68" s="7"/>
      <c r="I68" s="7"/>
      <c r="J68" s="7"/>
      <c r="K68" s="12" t="s">
        <v>36</v>
      </c>
      <c r="L68" s="8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</row>
    <row r="69" spans="1:45" ht="15.75" customHeight="1" x14ac:dyDescent="0.35">
      <c r="A69" s="7"/>
      <c r="B69" s="93" t="s">
        <v>80</v>
      </c>
      <c r="C69" s="94"/>
      <c r="D69" s="94"/>
      <c r="E69" s="94"/>
      <c r="F69" s="94"/>
      <c r="G69" s="94"/>
      <c r="H69" s="94"/>
      <c r="I69" s="94"/>
      <c r="J69" s="94"/>
      <c r="K69" s="12"/>
      <c r="L69" s="14" t="s">
        <v>38</v>
      </c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</row>
    <row r="70" spans="1:45" ht="15.75" customHeight="1" x14ac:dyDescent="0.35">
      <c r="A70" s="7"/>
      <c r="B70" s="83">
        <v>43106</v>
      </c>
      <c r="C70" s="78">
        <v>0.6875</v>
      </c>
      <c r="D70" s="78"/>
      <c r="E70" s="58">
        <f t="shared" ref="E70:E72" si="49">IF(ISNUMBER(G70),IF(G70&gt;I70,3,IF(G70=I70,1,0))," ")</f>
        <v>3</v>
      </c>
      <c r="F70" s="14" t="str">
        <f t="shared" ref="F70:F72" si="50">VLOOKUP($AQ5,$AQ$3:$AS$15,3,0)</f>
        <v>João Matias</v>
      </c>
      <c r="G70" s="79">
        <v>2</v>
      </c>
      <c r="H70" s="14" t="s">
        <v>57</v>
      </c>
      <c r="I70" s="79">
        <v>1</v>
      </c>
      <c r="J70" s="80" t="str">
        <f>VLOOKUP($AQ10,$AQ$3:$AS$15,3,0)</f>
        <v>Nuno Silva</v>
      </c>
      <c r="K70" s="58">
        <f t="shared" ref="K70:K72" si="51">IF(ISNUMBER(G70),IF(I70&gt;G70,3,IF(I70=G70,1,0))," ")</f>
        <v>0</v>
      </c>
      <c r="L70" s="14" t="str">
        <f>VLOOKUP($AQ11,$AQ$3:$AS$15,3,0)</f>
        <v>Tiago Sousa</v>
      </c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</row>
    <row r="71" spans="1:45" ht="15.75" customHeight="1" x14ac:dyDescent="0.35">
      <c r="A71" s="7"/>
      <c r="B71" s="83">
        <v>43106</v>
      </c>
      <c r="C71" s="78">
        <v>0.6875</v>
      </c>
      <c r="D71" s="78"/>
      <c r="E71" s="58">
        <f t="shared" si="49"/>
        <v>3</v>
      </c>
      <c r="F71" s="80" t="str">
        <f t="shared" si="50"/>
        <v>André Pagaime</v>
      </c>
      <c r="G71" s="79">
        <v>6</v>
      </c>
      <c r="H71" s="14" t="s">
        <v>57</v>
      </c>
      <c r="I71" s="79">
        <v>1</v>
      </c>
      <c r="J71" s="14" t="str">
        <f>VLOOKUP($AQ9,$AQ$3:$AS$15,3,0)</f>
        <v>Rui Pedro Peres</v>
      </c>
      <c r="K71" s="58">
        <f t="shared" si="51"/>
        <v>0</v>
      </c>
      <c r="L71" s="14">
        <f>VLOOKUP($AQ13,$AQ$3:$AS$15,3,0)</f>
        <v>0</v>
      </c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</row>
    <row r="72" spans="1:45" ht="15.75" customHeight="1" x14ac:dyDescent="0.35">
      <c r="A72" s="7"/>
      <c r="B72" s="83">
        <v>43106</v>
      </c>
      <c r="C72" s="78">
        <v>0.6875</v>
      </c>
      <c r="D72" s="78"/>
      <c r="E72" s="58">
        <f t="shared" si="49"/>
        <v>0</v>
      </c>
      <c r="F72" s="14" t="str">
        <f t="shared" si="50"/>
        <v>Bruno Rocha</v>
      </c>
      <c r="G72" s="79">
        <v>1</v>
      </c>
      <c r="H72" s="14" t="s">
        <v>57</v>
      </c>
      <c r="I72" s="79">
        <v>3</v>
      </c>
      <c r="J72" s="80" t="str">
        <f>VLOOKUP($AQ8,$AQ$3:$AS$15,3,0)</f>
        <v>Bruno Fernandes</v>
      </c>
      <c r="K72" s="58">
        <f t="shared" si="51"/>
        <v>3</v>
      </c>
      <c r="L72" s="14" t="str">
        <f>VLOOKUP($AQ12,$AQ$3:$AS$15,3,0)</f>
        <v>Jorge Silva</v>
      </c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</row>
    <row r="73" spans="1:45" ht="15.75" customHeight="1" x14ac:dyDescent="0.35">
      <c r="A73" s="7"/>
      <c r="B73" s="8"/>
      <c r="C73" s="8"/>
      <c r="D73" s="8"/>
      <c r="E73" s="7"/>
      <c r="F73" s="7"/>
      <c r="G73" s="7"/>
      <c r="H73" s="7"/>
      <c r="I73" s="7"/>
      <c r="J73" s="7"/>
      <c r="K73" s="7"/>
      <c r="L73" s="8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</row>
    <row r="74" spans="1:45" ht="15.75" customHeight="1" x14ac:dyDescent="0.35">
      <c r="A74" s="7"/>
      <c r="B74" s="8"/>
      <c r="C74" s="8"/>
      <c r="D74" s="8"/>
      <c r="E74" s="7"/>
      <c r="F74" s="7"/>
      <c r="G74" s="7"/>
      <c r="H74" s="7"/>
      <c r="I74" s="7"/>
      <c r="J74" s="7"/>
      <c r="K74" s="7"/>
      <c r="L74" s="8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</row>
    <row r="75" spans="1:45" ht="15.75" customHeight="1" x14ac:dyDescent="0.35">
      <c r="A75" s="7"/>
      <c r="B75" s="8"/>
      <c r="C75" s="8"/>
      <c r="D75" s="8"/>
      <c r="E75" s="7"/>
      <c r="F75" s="7"/>
      <c r="G75" s="7"/>
      <c r="H75" s="7"/>
      <c r="I75" s="7"/>
      <c r="J75" s="7"/>
      <c r="K75" s="7"/>
      <c r="L75" s="8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</row>
    <row r="76" spans="1:45" ht="15.75" customHeight="1" x14ac:dyDescent="0.35">
      <c r="A76" s="7"/>
      <c r="B76" s="14" t="s">
        <v>33</v>
      </c>
      <c r="C76" s="14" t="s">
        <v>34</v>
      </c>
      <c r="D76" s="14" t="s">
        <v>35</v>
      </c>
      <c r="E76" s="12" t="s">
        <v>36</v>
      </c>
      <c r="F76" s="7"/>
      <c r="G76" s="7"/>
      <c r="H76" s="7"/>
      <c r="I76" s="7"/>
      <c r="J76" s="7"/>
      <c r="K76" s="12" t="s">
        <v>36</v>
      </c>
      <c r="L76" s="8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</row>
    <row r="77" spans="1:45" ht="15.75" customHeight="1" x14ac:dyDescent="0.35">
      <c r="A77" s="7"/>
      <c r="B77" s="93" t="s">
        <v>81</v>
      </c>
      <c r="C77" s="94"/>
      <c r="D77" s="94"/>
      <c r="E77" s="94"/>
      <c r="F77" s="94"/>
      <c r="G77" s="94"/>
      <c r="H77" s="94"/>
      <c r="I77" s="94"/>
      <c r="J77" s="94"/>
      <c r="K77" s="12"/>
      <c r="L77" s="14" t="s">
        <v>38</v>
      </c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</row>
    <row r="78" spans="1:45" ht="15.75" customHeight="1" x14ac:dyDescent="0.35">
      <c r="A78" s="7"/>
      <c r="B78" s="83">
        <v>43106</v>
      </c>
      <c r="C78" s="78">
        <v>0.72222222222222221</v>
      </c>
      <c r="D78" s="78"/>
      <c r="E78" s="58">
        <f t="shared" ref="E78:E80" si="52">IF(ISNUMBER(G78),IF(G78&gt;I78,3,IF(G78=I78,1,0))," ")</f>
        <v>3</v>
      </c>
      <c r="F78" s="80" t="str">
        <f>VLOOKUP($AQ11,$AQ$3:$AS$15,3,0)</f>
        <v>Tiago Sousa</v>
      </c>
      <c r="G78" s="79">
        <v>2</v>
      </c>
      <c r="H78" s="14" t="s">
        <v>57</v>
      </c>
      <c r="I78" s="79">
        <v>1</v>
      </c>
      <c r="J78" s="80">
        <f>VLOOKUP($AQ13,$AQ$3:$AS$15,3,0)</f>
        <v>0</v>
      </c>
      <c r="K78" s="58">
        <f t="shared" ref="K78:K80" si="53">IF(ISNUMBER(G78),IF(I78&gt;G78,3,IF(I78=G78,1,0))," ")</f>
        <v>0</v>
      </c>
      <c r="L78" s="14" t="str">
        <f>VLOOKUP($AQ5,$AQ$3:$AS$15,3,0)</f>
        <v>João Matias</v>
      </c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</row>
    <row r="79" spans="1:45" ht="15.75" customHeight="1" x14ac:dyDescent="0.35">
      <c r="A79" s="7"/>
      <c r="B79" s="83">
        <v>43106</v>
      </c>
      <c r="C79" s="78">
        <v>0.72222222222222221</v>
      </c>
      <c r="D79" s="78"/>
      <c r="E79" s="58">
        <f t="shared" si="52"/>
        <v>3</v>
      </c>
      <c r="F79" s="14" t="str">
        <f t="shared" ref="F79:F80" si="54">VLOOKUP($AQ7,$AQ$3:$AS$15,3,0)</f>
        <v>Bruno Rocha</v>
      </c>
      <c r="G79" s="79">
        <v>2</v>
      </c>
      <c r="H79" s="14" t="s">
        <v>57</v>
      </c>
      <c r="I79" s="79">
        <v>1</v>
      </c>
      <c r="J79" s="14" t="str">
        <f>VLOOKUP($AQ10,$AQ$3:$AS$15,3,0)</f>
        <v>Nuno Silva</v>
      </c>
      <c r="K79" s="58">
        <f t="shared" si="53"/>
        <v>0</v>
      </c>
      <c r="L79" s="14" t="str">
        <f>VLOOKUP($AQ12,$AQ$3:$AS$15,3,0)</f>
        <v>Jorge Silva</v>
      </c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</row>
    <row r="80" spans="1:45" ht="15.75" customHeight="1" x14ac:dyDescent="0.35">
      <c r="A80" s="7"/>
      <c r="B80" s="83">
        <v>43106</v>
      </c>
      <c r="C80" s="78">
        <v>0.72222222222222221</v>
      </c>
      <c r="D80" s="78"/>
      <c r="E80" s="58">
        <f t="shared" si="52"/>
        <v>3</v>
      </c>
      <c r="F80" s="80" t="str">
        <f t="shared" si="54"/>
        <v>Bruno Fernandes</v>
      </c>
      <c r="G80" s="79">
        <v>1</v>
      </c>
      <c r="H80" s="14" t="s">
        <v>57</v>
      </c>
      <c r="I80" s="79">
        <v>0</v>
      </c>
      <c r="J80" s="14" t="str">
        <f>VLOOKUP($AQ9,$AQ$3:$AS$15,3,0)</f>
        <v>Rui Pedro Peres</v>
      </c>
      <c r="K80" s="58">
        <f t="shared" si="53"/>
        <v>0</v>
      </c>
      <c r="L80" s="14" t="str">
        <f>VLOOKUP($AQ6,$AQ$3:$AS$15,3,0)</f>
        <v>André Pagaime</v>
      </c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</row>
    <row r="81" spans="1:45" ht="15.75" customHeight="1" x14ac:dyDescent="0.35">
      <c r="A81" s="7"/>
      <c r="B81" s="8"/>
      <c r="C81" s="8"/>
      <c r="D81" s="8"/>
      <c r="E81" s="7"/>
      <c r="F81" s="7"/>
      <c r="G81" s="7"/>
      <c r="H81" s="7"/>
      <c r="I81" s="7"/>
      <c r="J81" s="7"/>
      <c r="K81" s="7"/>
      <c r="L81" s="46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</row>
    <row r="82" spans="1:45" ht="15.75" customHeight="1" x14ac:dyDescent="0.35">
      <c r="A82" s="7"/>
      <c r="B82" s="8"/>
      <c r="C82" s="8"/>
      <c r="D82" s="8"/>
      <c r="E82" s="7"/>
      <c r="F82" s="7"/>
      <c r="G82" s="7"/>
      <c r="H82" s="7"/>
      <c r="I82" s="7"/>
      <c r="J82" s="7"/>
      <c r="K82" s="7"/>
      <c r="L82" s="46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</row>
    <row r="83" spans="1:45" ht="15.75" customHeight="1" x14ac:dyDescent="0.35">
      <c r="A83" s="7"/>
      <c r="B83" s="8"/>
      <c r="C83" s="8"/>
      <c r="D83" s="8"/>
      <c r="E83" s="7"/>
      <c r="F83" s="7"/>
      <c r="G83" s="7"/>
      <c r="H83" s="7"/>
      <c r="I83" s="7"/>
      <c r="J83" s="7"/>
      <c r="K83" s="7"/>
      <c r="L83" s="8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</row>
    <row r="84" spans="1:45" ht="15.75" customHeight="1" x14ac:dyDescent="0.35">
      <c r="A84" s="7"/>
      <c r="B84" s="14" t="s">
        <v>33</v>
      </c>
      <c r="C84" s="14" t="s">
        <v>34</v>
      </c>
      <c r="D84" s="14" t="s">
        <v>35</v>
      </c>
      <c r="E84" s="12" t="s">
        <v>36</v>
      </c>
      <c r="F84" s="7"/>
      <c r="G84" s="7"/>
      <c r="H84" s="7"/>
      <c r="I84" s="7"/>
      <c r="J84" s="7"/>
      <c r="K84" s="12" t="s">
        <v>36</v>
      </c>
      <c r="L84" s="8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</row>
    <row r="85" spans="1:45" ht="15.75" customHeight="1" x14ac:dyDescent="0.35">
      <c r="A85" s="7"/>
      <c r="B85" s="93" t="s">
        <v>82</v>
      </c>
      <c r="C85" s="94"/>
      <c r="D85" s="94"/>
      <c r="E85" s="94"/>
      <c r="F85" s="94"/>
      <c r="G85" s="94"/>
      <c r="H85" s="94"/>
      <c r="I85" s="94"/>
      <c r="J85" s="94"/>
      <c r="K85" s="12"/>
      <c r="L85" s="14" t="s">
        <v>38</v>
      </c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</row>
    <row r="86" spans="1:45" ht="15.75" customHeight="1" x14ac:dyDescent="0.35">
      <c r="A86" s="7"/>
      <c r="B86" s="83">
        <v>43106</v>
      </c>
      <c r="C86" s="78">
        <v>0.75694444444444453</v>
      </c>
      <c r="D86" s="78"/>
      <c r="E86" s="58">
        <f t="shared" ref="E86:E88" si="55">IF(ISNUMBER(G86),IF(G86&gt;I86,3,IF(G86=I86,1,0))," ")</f>
        <v>0</v>
      </c>
      <c r="F86" s="14" t="str">
        <f t="shared" ref="F86:F87" si="56">VLOOKUP($AQ5,$AQ$3:$AS$15,3,0)</f>
        <v>João Matias</v>
      </c>
      <c r="G86" s="79">
        <v>0</v>
      </c>
      <c r="H86" s="14" t="s">
        <v>57</v>
      </c>
      <c r="I86" s="79">
        <v>3</v>
      </c>
      <c r="J86" s="80" t="str">
        <f>VLOOKUP($AQ12,$AQ$3:$AS$15,3,0)</f>
        <v>Jorge Silva</v>
      </c>
      <c r="K86" s="58">
        <f t="shared" ref="K86:K88" si="57">IF(ISNUMBER(G86),IF(I86&gt;G86,3,IF(I86=G86,1,0))," ")</f>
        <v>3</v>
      </c>
      <c r="L86" s="14">
        <f>VLOOKUP($AQ13,$AQ$3:$AS$15,3,0)</f>
        <v>0</v>
      </c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</row>
    <row r="87" spans="1:45" ht="15.75" customHeight="1" x14ac:dyDescent="0.35">
      <c r="A87" s="7"/>
      <c r="B87" s="83">
        <v>43106</v>
      </c>
      <c r="C87" s="78">
        <v>0.75694444444444453</v>
      </c>
      <c r="D87" s="78"/>
      <c r="E87" s="58">
        <f t="shared" si="55"/>
        <v>0</v>
      </c>
      <c r="F87" s="80" t="str">
        <f t="shared" si="56"/>
        <v>André Pagaime</v>
      </c>
      <c r="G87" s="79">
        <v>1</v>
      </c>
      <c r="H87" s="14" t="s">
        <v>57</v>
      </c>
      <c r="I87" s="79">
        <v>2</v>
      </c>
      <c r="J87" s="14" t="str">
        <f>VLOOKUP($AQ11,$AQ$3:$AS$15,3,0)</f>
        <v>Tiago Sousa</v>
      </c>
      <c r="K87" s="58">
        <f t="shared" si="57"/>
        <v>3</v>
      </c>
      <c r="L87" s="14" t="str">
        <f>VLOOKUP($AQ8,$AQ$3:$AS$15,3,0)</f>
        <v>Bruno Fernandes</v>
      </c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</row>
    <row r="88" spans="1:45" ht="15.75" customHeight="1" x14ac:dyDescent="0.35">
      <c r="A88" s="7"/>
      <c r="B88" s="83">
        <v>43106</v>
      </c>
      <c r="C88" s="78">
        <v>0.75694444444444453</v>
      </c>
      <c r="D88" s="78"/>
      <c r="E88" s="58">
        <f t="shared" si="55"/>
        <v>3</v>
      </c>
      <c r="F88" s="14" t="str">
        <f>VLOOKUP($AQ9,$AQ$3:$AS$15,3,0)</f>
        <v>Rui Pedro Peres</v>
      </c>
      <c r="G88" s="79">
        <v>7</v>
      </c>
      <c r="H88" s="14" t="s">
        <v>57</v>
      </c>
      <c r="I88" s="79">
        <v>1</v>
      </c>
      <c r="J88" s="80" t="str">
        <f>VLOOKUP($AQ10,$AQ$3:$AS$15,3,0)</f>
        <v>Nuno Silva</v>
      </c>
      <c r="K88" s="58">
        <f t="shared" si="57"/>
        <v>0</v>
      </c>
      <c r="L88" s="14" t="str">
        <f>VLOOKUP($AQ7,$AQ$3:$AS$15,3,0)</f>
        <v>Bruno Rocha</v>
      </c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</row>
    <row r="89" spans="1:45" ht="15.75" customHeight="1" x14ac:dyDescent="0.35">
      <c r="A89" s="7"/>
      <c r="B89" s="8"/>
      <c r="C89" s="8"/>
      <c r="D89" s="8"/>
      <c r="E89" s="7"/>
      <c r="F89" s="7"/>
      <c r="G89" s="7"/>
      <c r="H89" s="7"/>
      <c r="I89" s="7"/>
      <c r="J89" s="7"/>
      <c r="K89" s="7"/>
      <c r="L89" s="8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</row>
    <row r="90" spans="1:45" ht="15.75" customHeight="1" x14ac:dyDescent="0.35">
      <c r="A90" s="7"/>
      <c r="B90" s="8"/>
      <c r="C90" s="8"/>
      <c r="D90" s="8"/>
      <c r="E90" s="7"/>
      <c r="F90" s="7"/>
      <c r="G90" s="7"/>
      <c r="H90" s="7"/>
      <c r="I90" s="7"/>
      <c r="J90" s="7"/>
      <c r="K90" s="7"/>
      <c r="L90" s="8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54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</row>
    <row r="91" spans="1:45" ht="15.75" customHeight="1" x14ac:dyDescent="0.35">
      <c r="A91" s="7"/>
      <c r="B91" s="8"/>
      <c r="C91" s="8"/>
      <c r="D91" s="8"/>
      <c r="E91" s="7"/>
      <c r="F91" s="7"/>
      <c r="G91" s="7"/>
      <c r="H91" s="7"/>
      <c r="I91" s="7"/>
      <c r="J91" s="7"/>
      <c r="K91" s="7"/>
      <c r="L91" s="8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54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</row>
    <row r="92" spans="1:45" ht="15.75" customHeight="1" x14ac:dyDescent="0.35">
      <c r="A92" s="7"/>
      <c r="B92" s="14" t="s">
        <v>33</v>
      </c>
      <c r="C92" s="14" t="s">
        <v>34</v>
      </c>
      <c r="D92" s="14" t="s">
        <v>35</v>
      </c>
      <c r="E92" s="12" t="s">
        <v>36</v>
      </c>
      <c r="F92" s="7"/>
      <c r="G92" s="7"/>
      <c r="H92" s="7"/>
      <c r="I92" s="7"/>
      <c r="J92" s="7"/>
      <c r="K92" s="12" t="s">
        <v>36</v>
      </c>
      <c r="L92" s="8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</row>
    <row r="93" spans="1:45" ht="15.75" customHeight="1" x14ac:dyDescent="0.35">
      <c r="A93" s="7"/>
      <c r="B93" s="93" t="s">
        <v>83</v>
      </c>
      <c r="C93" s="94"/>
      <c r="D93" s="94"/>
      <c r="E93" s="94"/>
      <c r="F93" s="94"/>
      <c r="G93" s="94"/>
      <c r="H93" s="94"/>
      <c r="I93" s="94"/>
      <c r="J93" s="94"/>
      <c r="K93" s="12"/>
      <c r="L93" s="14" t="s">
        <v>38</v>
      </c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</row>
    <row r="94" spans="1:45" ht="15.75" customHeight="1" x14ac:dyDescent="0.35">
      <c r="A94" s="7"/>
      <c r="B94" s="83">
        <v>43106</v>
      </c>
      <c r="C94" s="78">
        <v>0.79166666666666663</v>
      </c>
      <c r="D94" s="78"/>
      <c r="E94" s="58">
        <f t="shared" ref="E94:E96" si="58">IF(ISNUMBER(G94),IF(G94&gt;I94,3,IF(G94=I94,1,0))," ")</f>
        <v>3</v>
      </c>
      <c r="F94" s="14" t="str">
        <f t="shared" ref="F94:F96" si="59">VLOOKUP($AQ6,$AQ$3:$AS$15,3,0)</f>
        <v>André Pagaime</v>
      </c>
      <c r="G94" s="79">
        <v>4</v>
      </c>
      <c r="H94" s="14" t="s">
        <v>57</v>
      </c>
      <c r="I94" s="79">
        <v>3</v>
      </c>
      <c r="J94" s="80">
        <f>VLOOKUP($AQ13,$AQ$3:$AS$15,3,0)</f>
        <v>0</v>
      </c>
      <c r="K94" s="58">
        <f t="shared" ref="K94:K96" si="60">IF(ISNUMBER(G94),IF(I94&gt;G94,3,IF(I94=G94,1,0))," ")</f>
        <v>0</v>
      </c>
      <c r="L94" s="14" t="str">
        <f>VLOOKUP($AQ5,$AQ$3:$AS$15,3,0)</f>
        <v>João Matias</v>
      </c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</row>
    <row r="95" spans="1:45" ht="15.75" customHeight="1" x14ac:dyDescent="0.35">
      <c r="A95" s="7"/>
      <c r="B95" s="83">
        <v>43106</v>
      </c>
      <c r="C95" s="78">
        <v>0.79166666666666663</v>
      </c>
      <c r="D95" s="78"/>
      <c r="E95" s="58">
        <f t="shared" si="58"/>
        <v>3</v>
      </c>
      <c r="F95" s="80" t="str">
        <f t="shared" si="59"/>
        <v>Bruno Rocha</v>
      </c>
      <c r="G95" s="79">
        <v>5</v>
      </c>
      <c r="H95" s="14" t="s">
        <v>57</v>
      </c>
      <c r="I95" s="79">
        <v>1</v>
      </c>
      <c r="J95" s="80" t="str">
        <f>VLOOKUP($AQ12,$AQ$3:$AS$15,3,0)</f>
        <v>Jorge Silva</v>
      </c>
      <c r="K95" s="58">
        <f t="shared" si="60"/>
        <v>0</v>
      </c>
      <c r="L95" s="14" t="str">
        <f>VLOOKUP($AQ10,$AQ$3:$AS$15,3,0)</f>
        <v>Nuno Silva</v>
      </c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</row>
    <row r="96" spans="1:45" ht="15.75" customHeight="1" x14ac:dyDescent="0.35">
      <c r="A96" s="7"/>
      <c r="B96" s="83">
        <v>43106</v>
      </c>
      <c r="C96" s="78">
        <v>0.79166666666666663</v>
      </c>
      <c r="D96" s="78"/>
      <c r="E96" s="58">
        <f t="shared" si="58"/>
        <v>1</v>
      </c>
      <c r="F96" s="80" t="str">
        <f t="shared" si="59"/>
        <v>Bruno Fernandes</v>
      </c>
      <c r="G96" s="79">
        <v>2</v>
      </c>
      <c r="H96" s="14" t="s">
        <v>57</v>
      </c>
      <c r="I96" s="79">
        <v>2</v>
      </c>
      <c r="J96" s="80" t="str">
        <f>VLOOKUP($AQ11,$AQ$3:$AS$15,3,0)</f>
        <v>Tiago Sousa</v>
      </c>
      <c r="K96" s="58">
        <f t="shared" si="60"/>
        <v>1</v>
      </c>
      <c r="L96" s="14" t="str">
        <f>VLOOKUP($AQ9,$AQ$3:$AS$15,3,0)</f>
        <v>Rui Pedro Peres</v>
      </c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</row>
    <row r="97" spans="1:45" ht="15.75" customHeight="1" x14ac:dyDescent="0.35">
      <c r="A97" s="7"/>
      <c r="B97" s="8"/>
      <c r="C97" s="8"/>
      <c r="D97" s="8"/>
      <c r="E97" s="7"/>
      <c r="F97" s="7"/>
      <c r="G97" s="7"/>
      <c r="H97" s="7"/>
      <c r="I97" s="7"/>
      <c r="J97" s="7"/>
      <c r="K97" s="7"/>
      <c r="L97" s="8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</row>
    <row r="98" spans="1:45" ht="15.75" customHeight="1" x14ac:dyDescent="0.35">
      <c r="A98" s="7"/>
      <c r="B98" s="7"/>
      <c r="C98" s="1" t="s">
        <v>84</v>
      </c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</row>
    <row r="99" spans="1:45" ht="15.75" customHeight="1" x14ac:dyDescent="0.35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7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</row>
    <row r="100" spans="1:45" ht="15.75" customHeight="1" x14ac:dyDescent="0.35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7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</row>
    <row r="101" spans="1:45" ht="15.75" customHeight="1" x14ac:dyDescent="0.3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</row>
    <row r="102" spans="1:45" ht="15.75" customHeight="1" x14ac:dyDescent="0.35">
      <c r="A102" s="7"/>
      <c r="B102" s="7"/>
      <c r="C102" s="7"/>
      <c r="D102" s="7"/>
      <c r="E102" s="7"/>
      <c r="F102" s="9" t="s">
        <v>30</v>
      </c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</row>
    <row r="103" spans="1:45" ht="15.75" customHeight="1" x14ac:dyDescent="0.3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</row>
    <row r="104" spans="1:45" ht="15.75" customHeight="1" x14ac:dyDescent="0.3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</row>
    <row r="105" spans="1:45" ht="15.75" customHeight="1" x14ac:dyDescent="0.35">
      <c r="A105" s="7"/>
      <c r="B105" s="10" t="s">
        <v>33</v>
      </c>
      <c r="C105" s="10" t="s">
        <v>34</v>
      </c>
      <c r="D105" s="10" t="s">
        <v>35</v>
      </c>
      <c r="E105" s="11" t="s">
        <v>36</v>
      </c>
      <c r="F105" s="7"/>
      <c r="G105" s="7"/>
      <c r="H105" s="7"/>
      <c r="I105" s="7"/>
      <c r="J105" s="7"/>
      <c r="K105" s="12" t="s">
        <v>36</v>
      </c>
      <c r="L105" s="8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</row>
    <row r="106" spans="1:45" ht="15.75" customHeight="1" x14ac:dyDescent="0.35">
      <c r="A106" s="7"/>
      <c r="B106" s="93" t="s">
        <v>85</v>
      </c>
      <c r="C106" s="94"/>
      <c r="D106" s="94"/>
      <c r="E106" s="94"/>
      <c r="F106" s="94"/>
      <c r="G106" s="94"/>
      <c r="H106" s="94"/>
      <c r="I106" s="94"/>
      <c r="J106" s="95"/>
      <c r="K106" s="13"/>
      <c r="L106" s="14" t="s">
        <v>38</v>
      </c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</row>
    <row r="107" spans="1:45" ht="15.75" customHeight="1" x14ac:dyDescent="0.35">
      <c r="A107" s="7"/>
      <c r="B107" s="73">
        <v>43239</v>
      </c>
      <c r="C107" s="74">
        <v>0.38541666666666669</v>
      </c>
      <c r="D107" s="74" t="s">
        <v>56</v>
      </c>
      <c r="E107" s="75">
        <f t="shared" ref="E107:E109" si="61">IF(ISNUMBER(G107),IF(G107&gt;I107,3,IF(G107=I107,1,0))," ")</f>
        <v>1</v>
      </c>
      <c r="F107" s="76" t="str">
        <f>VLOOKUP($AQ7,$AQ$3:$AS$15,3,0)</f>
        <v>Bruno Rocha</v>
      </c>
      <c r="G107" s="77">
        <v>0</v>
      </c>
      <c r="H107" s="76" t="s">
        <v>57</v>
      </c>
      <c r="I107" s="77">
        <v>0</v>
      </c>
      <c r="J107" s="76" t="str">
        <f>VLOOKUP($AQ5,$AQ$3:$AS$15,3,0)</f>
        <v>João Matias</v>
      </c>
      <c r="K107" s="71">
        <f t="shared" ref="K107:K109" si="62">IF(ISNUMBER(G107),IF(I107&gt;G107,3,IF(I107=G107,1,0))," ")</f>
        <v>1</v>
      </c>
      <c r="L107" s="14" t="s">
        <v>101</v>
      </c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</row>
    <row r="108" spans="1:45" ht="15.75" customHeight="1" x14ac:dyDescent="0.35">
      <c r="A108" s="7"/>
      <c r="B108" s="73">
        <v>43239</v>
      </c>
      <c r="C108" s="78">
        <v>0.38541666666666669</v>
      </c>
      <c r="D108" s="78" t="s">
        <v>59</v>
      </c>
      <c r="E108" s="58">
        <f t="shared" si="61"/>
        <v>0</v>
      </c>
      <c r="F108" s="14">
        <f>VLOOKUP($AQ13,$AQ$3:$AS$15,3,0)</f>
        <v>0</v>
      </c>
      <c r="G108" s="79">
        <v>0</v>
      </c>
      <c r="H108" s="14" t="s">
        <v>57</v>
      </c>
      <c r="I108" s="79">
        <v>4</v>
      </c>
      <c r="J108" s="80" t="str">
        <f t="shared" ref="J108:J109" si="63">VLOOKUP($AQ8,$AQ$3:$AS$15,3,0)</f>
        <v>Bruno Fernandes</v>
      </c>
      <c r="K108" s="71">
        <f t="shared" si="62"/>
        <v>3</v>
      </c>
      <c r="L108" s="14" t="s">
        <v>98</v>
      </c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</row>
    <row r="109" spans="1:45" ht="15.75" customHeight="1" x14ac:dyDescent="0.35">
      <c r="A109" s="7"/>
      <c r="B109" s="73">
        <v>43239</v>
      </c>
      <c r="C109" s="78">
        <v>0.38541666666666669</v>
      </c>
      <c r="D109" s="78" t="s">
        <v>61</v>
      </c>
      <c r="E109" s="58">
        <f t="shared" si="61"/>
        <v>1</v>
      </c>
      <c r="F109" s="14" t="str">
        <f>VLOOKUP($AQ12,$AQ$3:$AS$15,3,0)</f>
        <v>Jorge Silva</v>
      </c>
      <c r="G109" s="79">
        <v>0</v>
      </c>
      <c r="H109" s="14" t="s">
        <v>57</v>
      </c>
      <c r="I109" s="79">
        <v>0</v>
      </c>
      <c r="J109" s="80" t="str">
        <f t="shared" si="63"/>
        <v>Rui Pedro Peres</v>
      </c>
      <c r="K109" s="71">
        <f t="shared" si="62"/>
        <v>1</v>
      </c>
      <c r="L109" s="14" t="s">
        <v>103</v>
      </c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</row>
    <row r="110" spans="1:45" ht="15.75" customHeight="1" x14ac:dyDescent="0.35">
      <c r="A110" s="7"/>
      <c r="B110" s="8"/>
      <c r="C110" s="8"/>
      <c r="D110" s="8"/>
      <c r="E110" s="7"/>
      <c r="F110" s="7"/>
      <c r="G110" s="7"/>
      <c r="H110" s="7"/>
      <c r="I110" s="7"/>
      <c r="J110" s="7"/>
      <c r="K110" s="7"/>
      <c r="L110" s="46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</row>
    <row r="111" spans="1:45" ht="15.75" customHeight="1" x14ac:dyDescent="0.35">
      <c r="A111" s="7"/>
      <c r="B111" s="8"/>
      <c r="C111" s="8"/>
      <c r="D111" s="8"/>
      <c r="E111" s="7"/>
      <c r="F111" s="7"/>
      <c r="G111" s="7"/>
      <c r="H111" s="7"/>
      <c r="I111" s="7"/>
      <c r="J111" s="7"/>
      <c r="K111" s="7"/>
      <c r="L111" s="8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</row>
    <row r="112" spans="1:45" ht="15.75" customHeight="1" x14ac:dyDescent="0.35">
      <c r="A112" s="7"/>
      <c r="B112" s="8"/>
      <c r="C112" s="8"/>
      <c r="D112" s="8"/>
      <c r="E112" s="7"/>
      <c r="F112" s="7"/>
      <c r="G112" s="7"/>
      <c r="H112" s="7"/>
      <c r="I112" s="7"/>
      <c r="J112" s="7"/>
      <c r="K112" s="7"/>
      <c r="L112" s="8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</row>
    <row r="113" spans="1:45" ht="15.75" customHeight="1" x14ac:dyDescent="0.35">
      <c r="A113" s="7"/>
      <c r="B113" s="14" t="s">
        <v>33</v>
      </c>
      <c r="C113" s="14" t="s">
        <v>34</v>
      </c>
      <c r="D113" s="14" t="s">
        <v>35</v>
      </c>
      <c r="E113" s="12" t="s">
        <v>36</v>
      </c>
      <c r="F113" s="7"/>
      <c r="G113" s="7"/>
      <c r="H113" s="7"/>
      <c r="I113" s="7"/>
      <c r="J113" s="7"/>
      <c r="K113" s="12" t="s">
        <v>36</v>
      </c>
      <c r="L113" s="8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</row>
    <row r="114" spans="1:45" ht="15.75" customHeight="1" x14ac:dyDescent="0.35">
      <c r="A114" s="7"/>
      <c r="B114" s="93" t="s">
        <v>86</v>
      </c>
      <c r="C114" s="94"/>
      <c r="D114" s="94"/>
      <c r="E114" s="94"/>
      <c r="F114" s="94"/>
      <c r="G114" s="94"/>
      <c r="H114" s="94"/>
      <c r="I114" s="94"/>
      <c r="J114" s="94"/>
      <c r="K114" s="12"/>
      <c r="L114" s="10" t="s">
        <v>38</v>
      </c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</row>
    <row r="115" spans="1:45" ht="15.75" customHeight="1" x14ac:dyDescent="0.35">
      <c r="A115" s="7"/>
      <c r="B115" s="73">
        <v>43239</v>
      </c>
      <c r="C115" s="78">
        <v>0.41666666666666669</v>
      </c>
      <c r="D115" s="78"/>
      <c r="E115" s="58">
        <f t="shared" ref="E115:E117" si="64">IF(ISNUMBER(G115),IF(G115&gt;I115,3,IF(G115=I115,1,0))," ")</f>
        <v>3</v>
      </c>
      <c r="F115" s="14" t="str">
        <f>VLOOKUP($AQ11,$AQ$3:$AS$15,3,0)</f>
        <v>Tiago Sousa</v>
      </c>
      <c r="G115" s="79">
        <v>4</v>
      </c>
      <c r="H115" s="14" t="s">
        <v>57</v>
      </c>
      <c r="I115" s="79">
        <v>3</v>
      </c>
      <c r="J115" s="80" t="str">
        <f>VLOOKUP($AQ10,$AQ$3:$AS$15,3,0)</f>
        <v>Nuno Silva</v>
      </c>
      <c r="K115" s="71">
        <f t="shared" ref="K115:K117" si="65">IF(ISNUMBER(G115),IF(I115&gt;G115,3,IF(I115=G115,1,0))," ")</f>
        <v>0</v>
      </c>
      <c r="L115" s="14" t="s">
        <v>106</v>
      </c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</row>
    <row r="116" spans="1:45" ht="15.75" customHeight="1" x14ac:dyDescent="0.35">
      <c r="A116" s="7"/>
      <c r="B116" s="73">
        <v>43239</v>
      </c>
      <c r="C116" s="78">
        <v>0.41666666666666702</v>
      </c>
      <c r="D116" s="78"/>
      <c r="E116" s="58">
        <f t="shared" si="64"/>
        <v>1</v>
      </c>
      <c r="F116" s="14" t="str">
        <f>VLOOKUP($AQ9,$AQ$3:$AS$15,3,0)</f>
        <v>Rui Pedro Peres</v>
      </c>
      <c r="G116" s="79">
        <v>1</v>
      </c>
      <c r="H116" s="14" t="s">
        <v>57</v>
      </c>
      <c r="I116" s="79">
        <v>1</v>
      </c>
      <c r="J116" s="80" t="str">
        <f t="shared" ref="J116:J117" si="66">VLOOKUP($AQ5,$AQ$3:$AS$15,3,0)</f>
        <v>João Matias</v>
      </c>
      <c r="K116" s="71">
        <f t="shared" si="65"/>
        <v>1</v>
      </c>
      <c r="L116" s="14" t="s">
        <v>138</v>
      </c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</row>
    <row r="117" spans="1:45" ht="15.75" customHeight="1" x14ac:dyDescent="0.35">
      <c r="A117" s="7"/>
      <c r="B117" s="73">
        <v>43239</v>
      </c>
      <c r="C117" s="78">
        <v>0.45833333333333298</v>
      </c>
      <c r="D117" s="78"/>
      <c r="E117" s="58">
        <f t="shared" si="64"/>
        <v>0</v>
      </c>
      <c r="F117" s="14" t="str">
        <f>VLOOKUP($AQ8,$AQ$3:$AS$15,3,0)</f>
        <v>Bruno Fernandes</v>
      </c>
      <c r="G117" s="79">
        <v>0</v>
      </c>
      <c r="H117" s="14" t="s">
        <v>57</v>
      </c>
      <c r="I117" s="79">
        <v>1</v>
      </c>
      <c r="J117" s="14" t="str">
        <f t="shared" si="66"/>
        <v>André Pagaime</v>
      </c>
      <c r="K117" s="71">
        <f t="shared" si="65"/>
        <v>3</v>
      </c>
      <c r="L117" s="14" t="s">
        <v>110</v>
      </c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</row>
    <row r="118" spans="1:45" ht="15.75" customHeight="1" x14ac:dyDescent="0.35">
      <c r="A118" s="7"/>
      <c r="B118" s="8"/>
      <c r="C118" s="8"/>
      <c r="D118" s="8"/>
      <c r="E118" s="7"/>
      <c r="F118" s="7"/>
      <c r="G118" s="7"/>
      <c r="H118" s="7"/>
      <c r="I118" s="7"/>
      <c r="J118" s="7"/>
      <c r="K118" s="7"/>
      <c r="L118" s="46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</row>
    <row r="119" spans="1:45" ht="15.75" customHeight="1" x14ac:dyDescent="0.35">
      <c r="A119" s="7"/>
      <c r="B119" s="8"/>
      <c r="C119" s="8"/>
      <c r="D119" s="8"/>
      <c r="E119" s="7"/>
      <c r="F119" s="7"/>
      <c r="G119" s="7"/>
      <c r="H119" s="7"/>
      <c r="I119" s="7"/>
      <c r="J119" s="7"/>
      <c r="K119" s="7"/>
      <c r="L119" s="46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</row>
    <row r="120" spans="1:45" ht="15.75" customHeight="1" x14ac:dyDescent="0.35">
      <c r="A120" s="7"/>
      <c r="B120" s="8"/>
      <c r="C120" s="8"/>
      <c r="D120" s="8"/>
      <c r="E120" s="7"/>
      <c r="F120" s="7"/>
      <c r="G120" s="7"/>
      <c r="H120" s="7"/>
      <c r="I120" s="7"/>
      <c r="J120" s="7"/>
      <c r="K120" s="7"/>
      <c r="L120" s="8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</row>
    <row r="121" spans="1:45" ht="15.75" customHeight="1" x14ac:dyDescent="0.35">
      <c r="A121" s="7"/>
      <c r="B121" s="14" t="s">
        <v>33</v>
      </c>
      <c r="C121" s="14" t="s">
        <v>34</v>
      </c>
      <c r="D121" s="14" t="s">
        <v>35</v>
      </c>
      <c r="E121" s="12" t="s">
        <v>36</v>
      </c>
      <c r="F121" s="7"/>
      <c r="G121" s="7"/>
      <c r="H121" s="7"/>
      <c r="I121" s="7"/>
      <c r="J121" s="7"/>
      <c r="K121" s="12" t="s">
        <v>36</v>
      </c>
      <c r="L121" s="8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</row>
    <row r="122" spans="1:45" ht="15.75" customHeight="1" x14ac:dyDescent="0.35">
      <c r="A122" s="7"/>
      <c r="B122" s="93" t="s">
        <v>87</v>
      </c>
      <c r="C122" s="94"/>
      <c r="D122" s="94"/>
      <c r="E122" s="94"/>
      <c r="F122" s="94"/>
      <c r="G122" s="94"/>
      <c r="H122" s="94"/>
      <c r="I122" s="94"/>
      <c r="J122" s="94"/>
      <c r="K122" s="12"/>
      <c r="L122" s="14" t="s">
        <v>38</v>
      </c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</row>
    <row r="123" spans="1:45" ht="15.75" customHeight="1" x14ac:dyDescent="0.35">
      <c r="A123" s="7"/>
      <c r="B123" s="73">
        <v>43239</v>
      </c>
      <c r="C123" s="78">
        <v>0.4513888888888889</v>
      </c>
      <c r="D123" s="78"/>
      <c r="E123" s="58">
        <f t="shared" ref="E123:E125" si="67">IF(ISNUMBER(G123),IF(G123&gt;I123,3,IF(G123=I123,1,0))," ")</f>
        <v>3</v>
      </c>
      <c r="F123" s="14">
        <f>VLOOKUP($AQ13,$AQ$3:$AS$15,3,0)</f>
        <v>0</v>
      </c>
      <c r="G123" s="79">
        <v>2</v>
      </c>
      <c r="H123" s="14" t="s">
        <v>57</v>
      </c>
      <c r="I123" s="79">
        <v>1</v>
      </c>
      <c r="J123" s="80" t="str">
        <f t="shared" ref="J123:J124" si="68">VLOOKUP($AQ10,$AQ$3:$AS$15,3,0)</f>
        <v>Nuno Silva</v>
      </c>
      <c r="K123" s="58">
        <f t="shared" ref="K123:K125" si="69">IF(ISNUMBER(G123),IF(I123&gt;G123,3,IF(I123=G123,1,0))," ")</f>
        <v>0</v>
      </c>
      <c r="L123" s="14" t="s">
        <v>139</v>
      </c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</row>
    <row r="124" spans="1:45" ht="15.75" customHeight="1" x14ac:dyDescent="0.35">
      <c r="A124" s="7"/>
      <c r="B124" s="73">
        <v>43239</v>
      </c>
      <c r="C124" s="78">
        <v>0.4513888888888889</v>
      </c>
      <c r="D124" s="78"/>
      <c r="E124" s="58">
        <f t="shared" si="67"/>
        <v>0</v>
      </c>
      <c r="F124" s="14" t="str">
        <f>VLOOKUP($AQ12,$AQ$3:$AS$15,3,0)</f>
        <v>Jorge Silva</v>
      </c>
      <c r="G124" s="79">
        <v>3</v>
      </c>
      <c r="H124" s="14" t="s">
        <v>57</v>
      </c>
      <c r="I124" s="79">
        <v>4</v>
      </c>
      <c r="J124" s="80" t="str">
        <f t="shared" si="68"/>
        <v>Tiago Sousa</v>
      </c>
      <c r="K124" s="58">
        <f t="shared" si="69"/>
        <v>3</v>
      </c>
      <c r="L124" s="14" t="s">
        <v>101</v>
      </c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</row>
    <row r="125" spans="1:45" ht="15.75" customHeight="1" x14ac:dyDescent="0.35">
      <c r="A125" s="7"/>
      <c r="B125" s="73">
        <v>43239</v>
      </c>
      <c r="C125" s="78">
        <v>0.4513888888888889</v>
      </c>
      <c r="D125" s="78"/>
      <c r="E125" s="58">
        <f t="shared" si="67"/>
        <v>0</v>
      </c>
      <c r="F125" s="14" t="str">
        <f>VLOOKUP($AQ9,$AQ$3:$AS$15,3,0)</f>
        <v>Rui Pedro Peres</v>
      </c>
      <c r="G125" s="79">
        <v>1</v>
      </c>
      <c r="H125" s="14" t="s">
        <v>57</v>
      </c>
      <c r="I125" s="79">
        <v>2</v>
      </c>
      <c r="J125" s="14" t="str">
        <f>VLOOKUP($AQ7,$AQ$3:$AS$15,3,0)</f>
        <v>Bruno Rocha</v>
      </c>
      <c r="K125" s="58">
        <f t="shared" si="69"/>
        <v>3</v>
      </c>
      <c r="L125" s="14" t="s">
        <v>108</v>
      </c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</row>
    <row r="126" spans="1:45" ht="15.75" customHeight="1" x14ac:dyDescent="0.35">
      <c r="A126" s="7"/>
      <c r="B126" s="8"/>
      <c r="C126" s="8"/>
      <c r="D126" s="8"/>
      <c r="E126" s="7"/>
      <c r="F126" s="7"/>
      <c r="G126" s="7"/>
      <c r="H126" s="7"/>
      <c r="I126" s="7"/>
      <c r="J126" s="7"/>
      <c r="K126" s="7"/>
      <c r="L126" s="46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</row>
    <row r="127" spans="1:45" ht="15.75" customHeight="1" x14ac:dyDescent="0.35">
      <c r="A127" s="7"/>
      <c r="B127" s="8"/>
      <c r="C127" s="8"/>
      <c r="D127" s="8"/>
      <c r="E127" s="7"/>
      <c r="F127" s="7"/>
      <c r="G127" s="7"/>
      <c r="H127" s="7"/>
      <c r="I127" s="7"/>
      <c r="J127" s="7"/>
      <c r="K127" s="7"/>
      <c r="L127" s="46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</row>
    <row r="128" spans="1:45" ht="15.75" customHeight="1" x14ac:dyDescent="0.35">
      <c r="A128" s="7"/>
      <c r="B128" s="8"/>
      <c r="C128" s="8"/>
      <c r="D128" s="8"/>
      <c r="E128" s="7"/>
      <c r="F128" s="7"/>
      <c r="G128" s="7"/>
      <c r="H128" s="7"/>
      <c r="I128" s="7"/>
      <c r="J128" s="7"/>
      <c r="K128" s="7"/>
      <c r="L128" s="46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</row>
    <row r="129" spans="1:45" ht="15.75" customHeight="1" x14ac:dyDescent="0.35">
      <c r="A129" s="7"/>
      <c r="B129" s="14" t="s">
        <v>33</v>
      </c>
      <c r="C129" s="14" t="s">
        <v>34</v>
      </c>
      <c r="D129" s="14" t="s">
        <v>35</v>
      </c>
      <c r="E129" s="12" t="s">
        <v>36</v>
      </c>
      <c r="F129" s="7"/>
      <c r="G129" s="7"/>
      <c r="H129" s="7"/>
      <c r="I129" s="7"/>
      <c r="J129" s="7"/>
      <c r="K129" s="12" t="s">
        <v>36</v>
      </c>
      <c r="L129" s="8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</row>
    <row r="130" spans="1:45" ht="15.75" customHeight="1" x14ac:dyDescent="0.35">
      <c r="A130" s="7"/>
      <c r="B130" s="93" t="s">
        <v>88</v>
      </c>
      <c r="C130" s="94"/>
      <c r="D130" s="94"/>
      <c r="E130" s="94"/>
      <c r="F130" s="94"/>
      <c r="G130" s="94"/>
      <c r="H130" s="94"/>
      <c r="I130" s="94"/>
      <c r="J130" s="94"/>
      <c r="K130" s="12"/>
      <c r="L130" s="14" t="s">
        <v>38</v>
      </c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</row>
    <row r="131" spans="1:45" ht="15.75" customHeight="1" x14ac:dyDescent="0.35">
      <c r="A131" s="7"/>
      <c r="B131" s="73">
        <v>43239</v>
      </c>
      <c r="C131" s="78">
        <v>0.4861111111111111</v>
      </c>
      <c r="D131" s="78"/>
      <c r="E131" s="58">
        <f t="shared" ref="E131:E133" si="70">IF(ISNUMBER(G131),IF(G131&gt;I131,3,IF(G131=I131,1,0))," ")</f>
        <v>3</v>
      </c>
      <c r="F131" s="14" t="str">
        <f>VLOOKUP($AQ11,$AQ$3:$AS$15,3,0)</f>
        <v>Tiago Sousa</v>
      </c>
      <c r="G131" s="79">
        <v>4</v>
      </c>
      <c r="H131" s="14" t="s">
        <v>57</v>
      </c>
      <c r="I131" s="79">
        <v>0</v>
      </c>
      <c r="J131" s="80" t="str">
        <f t="shared" ref="J131:J132" si="71">VLOOKUP($AQ5,$AQ$3:$AS$15,3,0)</f>
        <v>João Matias</v>
      </c>
      <c r="K131" s="58">
        <f t="shared" ref="K131:K133" si="72">IF(ISNUMBER(G131),IF(I131&gt;G131,3,IF(I131=G131,1,0))," ")</f>
        <v>0</v>
      </c>
      <c r="L131" s="14" t="s">
        <v>106</v>
      </c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</row>
    <row r="132" spans="1:45" ht="15.75" customHeight="1" x14ac:dyDescent="0.35">
      <c r="A132" s="7"/>
      <c r="B132" s="73">
        <v>43239</v>
      </c>
      <c r="C132" s="78">
        <v>0.4861111111111111</v>
      </c>
      <c r="D132" s="78"/>
      <c r="E132" s="58">
        <f t="shared" si="70"/>
        <v>0</v>
      </c>
      <c r="F132" s="14" t="str">
        <f>VLOOKUP($AQ10,$AQ$3:$AS$15,3,0)</f>
        <v>Nuno Silva</v>
      </c>
      <c r="G132" s="79">
        <v>1</v>
      </c>
      <c r="H132" s="14" t="s">
        <v>57</v>
      </c>
      <c r="I132" s="79">
        <v>5</v>
      </c>
      <c r="J132" s="80" t="str">
        <f t="shared" si="71"/>
        <v>André Pagaime</v>
      </c>
      <c r="K132" s="58">
        <f t="shared" si="72"/>
        <v>3</v>
      </c>
      <c r="L132" s="14" t="s">
        <v>107</v>
      </c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</row>
    <row r="133" spans="1:45" ht="15.75" customHeight="1" x14ac:dyDescent="0.35">
      <c r="A133" s="7"/>
      <c r="B133" s="73">
        <v>43239</v>
      </c>
      <c r="C133" s="78">
        <v>0.4861111111111111</v>
      </c>
      <c r="D133" s="78"/>
      <c r="E133" s="58">
        <f t="shared" si="70"/>
        <v>0</v>
      </c>
      <c r="F133" s="14">
        <f>VLOOKUP($AQ13,$AQ$3:$AS$15,3,0)</f>
        <v>0</v>
      </c>
      <c r="G133" s="79">
        <v>1</v>
      </c>
      <c r="H133" s="14" t="s">
        <v>57</v>
      </c>
      <c r="I133" s="79">
        <v>6</v>
      </c>
      <c r="J133" s="80" t="str">
        <f>VLOOKUP($AQ12,$AQ$3:$AS$15,3,0)</f>
        <v>Jorge Silva</v>
      </c>
      <c r="K133" s="58">
        <f t="shared" si="72"/>
        <v>3</v>
      </c>
      <c r="L133" s="14" t="s">
        <v>108</v>
      </c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</row>
    <row r="134" spans="1:45" ht="15.75" customHeight="1" x14ac:dyDescent="0.35">
      <c r="A134" s="7"/>
      <c r="B134" s="8"/>
      <c r="C134" s="8"/>
      <c r="D134" s="8"/>
      <c r="E134" s="7"/>
      <c r="F134" s="7"/>
      <c r="G134" s="7"/>
      <c r="H134" s="7"/>
      <c r="I134" s="7"/>
      <c r="J134" s="7"/>
      <c r="K134" s="7"/>
      <c r="L134" s="46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</row>
    <row r="135" spans="1:45" ht="15.75" customHeight="1" x14ac:dyDescent="0.35">
      <c r="A135" s="7"/>
      <c r="B135" s="8"/>
      <c r="C135" s="8"/>
      <c r="D135" s="8"/>
      <c r="E135" s="7"/>
      <c r="F135" s="7"/>
      <c r="G135" s="7"/>
      <c r="H135" s="7"/>
      <c r="I135" s="7"/>
      <c r="J135" s="7"/>
      <c r="K135" s="7"/>
      <c r="L135" s="46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</row>
    <row r="136" spans="1:45" ht="15.75" customHeight="1" x14ac:dyDescent="0.35">
      <c r="A136" s="7"/>
      <c r="B136" s="8"/>
      <c r="C136" s="8"/>
      <c r="D136" s="8"/>
      <c r="E136" s="7"/>
      <c r="F136" s="7"/>
      <c r="G136" s="7"/>
      <c r="H136" s="7"/>
      <c r="I136" s="7"/>
      <c r="J136" s="7"/>
      <c r="K136" s="7"/>
      <c r="L136" s="46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</row>
    <row r="137" spans="1:45" ht="15.75" customHeight="1" x14ac:dyDescent="0.35">
      <c r="A137" s="7"/>
      <c r="B137" s="14" t="s">
        <v>33</v>
      </c>
      <c r="C137" s="14" t="s">
        <v>34</v>
      </c>
      <c r="D137" s="14" t="s">
        <v>35</v>
      </c>
      <c r="E137" s="12" t="s">
        <v>36</v>
      </c>
      <c r="F137" s="7"/>
      <c r="G137" s="7"/>
      <c r="H137" s="7"/>
      <c r="I137" s="7"/>
      <c r="J137" s="7"/>
      <c r="K137" s="12" t="s">
        <v>36</v>
      </c>
      <c r="L137" s="46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</row>
    <row r="138" spans="1:45" ht="15.75" customHeight="1" x14ac:dyDescent="0.35">
      <c r="A138" s="7"/>
      <c r="B138" s="93" t="s">
        <v>89</v>
      </c>
      <c r="C138" s="94"/>
      <c r="D138" s="94"/>
      <c r="E138" s="94"/>
      <c r="F138" s="94"/>
      <c r="G138" s="94"/>
      <c r="H138" s="94"/>
      <c r="I138" s="94"/>
      <c r="J138" s="94"/>
      <c r="K138" s="12"/>
      <c r="L138" s="14" t="s">
        <v>38</v>
      </c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</row>
    <row r="139" spans="1:45" ht="15.75" customHeight="1" x14ac:dyDescent="0.35">
      <c r="A139" s="7"/>
      <c r="B139" s="73">
        <v>43239</v>
      </c>
      <c r="C139" s="78">
        <v>0.52083333333333337</v>
      </c>
      <c r="D139" s="78"/>
      <c r="E139" s="58">
        <f t="shared" ref="E139:E141" si="73">IF(ISNUMBER(G139),IF(G139&gt;I139,3,IF(G139=I139,1,0))," ")</f>
        <v>0</v>
      </c>
      <c r="F139" s="14">
        <f>VLOOKUP($AQ13,$AQ$3:$AS$15,3,0)</f>
        <v>0</v>
      </c>
      <c r="G139" s="79">
        <v>1</v>
      </c>
      <c r="H139" s="14" t="s">
        <v>57</v>
      </c>
      <c r="I139" s="79">
        <v>4</v>
      </c>
      <c r="J139" s="80" t="str">
        <f t="shared" ref="J139:J140" si="74">VLOOKUP($AQ5,$AQ$3:$AS$15,3,0)</f>
        <v>João Matias</v>
      </c>
      <c r="K139" s="58">
        <f t="shared" ref="K139:K141" si="75">IF(ISNUMBER(G139),IF(I139&gt;G139,3,IF(I139=G139,1,0))," ")</f>
        <v>3</v>
      </c>
      <c r="L139" s="14" t="s">
        <v>106</v>
      </c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</row>
    <row r="140" spans="1:45" ht="15.75" customHeight="1" x14ac:dyDescent="0.35">
      <c r="A140" s="7"/>
      <c r="B140" s="73">
        <v>43239</v>
      </c>
      <c r="C140" s="78">
        <v>0.52083333333333337</v>
      </c>
      <c r="D140" s="78"/>
      <c r="E140" s="58">
        <f t="shared" si="73"/>
        <v>0</v>
      </c>
      <c r="F140" s="14" t="str">
        <f>VLOOKUP($AQ12,$AQ$3:$AS$15,3,0)</f>
        <v>Jorge Silva</v>
      </c>
      <c r="G140" s="79">
        <v>2</v>
      </c>
      <c r="H140" s="14" t="s">
        <v>57</v>
      </c>
      <c r="I140" s="79">
        <v>3</v>
      </c>
      <c r="J140" s="14" t="str">
        <f t="shared" si="74"/>
        <v>André Pagaime</v>
      </c>
      <c r="K140" s="58">
        <f t="shared" si="75"/>
        <v>3</v>
      </c>
      <c r="L140" s="14" t="s">
        <v>107</v>
      </c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</row>
    <row r="141" spans="1:45" ht="15.75" customHeight="1" x14ac:dyDescent="0.35">
      <c r="A141" s="7"/>
      <c r="B141" s="73">
        <v>43239</v>
      </c>
      <c r="C141" s="78">
        <v>0.52083333333333337</v>
      </c>
      <c r="D141" s="78"/>
      <c r="E141" s="58">
        <f t="shared" si="73"/>
        <v>0</v>
      </c>
      <c r="F141" s="14" t="str">
        <f>VLOOKUP($AQ10,$AQ$3:$AS$15,3,0)</f>
        <v>Nuno Silva</v>
      </c>
      <c r="G141" s="79">
        <v>3</v>
      </c>
      <c r="H141" s="14" t="s">
        <v>57</v>
      </c>
      <c r="I141" s="79">
        <v>5</v>
      </c>
      <c r="J141" s="14" t="str">
        <f>VLOOKUP($AQ8,$AQ$3:$AS$15,3,0)</f>
        <v>Bruno Fernandes</v>
      </c>
      <c r="K141" s="58">
        <f t="shared" si="75"/>
        <v>3</v>
      </c>
      <c r="L141" s="14" t="s">
        <v>103</v>
      </c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</row>
    <row r="142" spans="1:45" ht="15.75" customHeight="1" x14ac:dyDescent="0.35">
      <c r="A142" s="7"/>
      <c r="B142" s="8"/>
      <c r="C142" s="8"/>
      <c r="D142" s="8"/>
      <c r="E142" s="7"/>
      <c r="F142" s="7"/>
      <c r="G142" s="7"/>
      <c r="H142" s="7"/>
      <c r="I142" s="7"/>
      <c r="J142" s="7"/>
      <c r="K142" s="7"/>
      <c r="L142" s="8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</row>
    <row r="143" spans="1:45" ht="15.75" customHeight="1" x14ac:dyDescent="0.35">
      <c r="A143" s="7"/>
      <c r="B143" s="8"/>
      <c r="C143" s="8"/>
      <c r="D143" s="8"/>
      <c r="E143" s="7"/>
      <c r="F143" s="7"/>
      <c r="G143" s="7"/>
      <c r="H143" s="7"/>
      <c r="I143" s="7"/>
      <c r="J143" s="7"/>
      <c r="K143" s="7"/>
      <c r="L143" s="46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</row>
    <row r="144" spans="1:45" ht="15.75" customHeight="1" x14ac:dyDescent="0.35">
      <c r="A144" s="7"/>
      <c r="B144" s="8"/>
      <c r="C144" s="8"/>
      <c r="D144" s="8"/>
      <c r="E144" s="7"/>
      <c r="F144" s="7"/>
      <c r="G144" s="7"/>
      <c r="H144" s="7"/>
      <c r="I144" s="7"/>
      <c r="J144" s="7"/>
      <c r="K144" s="7"/>
      <c r="L144" s="46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</row>
    <row r="145" spans="1:45" ht="15.75" customHeight="1" x14ac:dyDescent="0.35">
      <c r="A145" s="7"/>
      <c r="B145" s="14" t="s">
        <v>33</v>
      </c>
      <c r="C145" s="14" t="s">
        <v>34</v>
      </c>
      <c r="D145" s="14" t="s">
        <v>35</v>
      </c>
      <c r="E145" s="12" t="s">
        <v>36</v>
      </c>
      <c r="F145" s="7"/>
      <c r="G145" s="7"/>
      <c r="H145" s="7"/>
      <c r="I145" s="7"/>
      <c r="J145" s="7"/>
      <c r="K145" s="12" t="s">
        <v>36</v>
      </c>
      <c r="L145" s="46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</row>
    <row r="146" spans="1:45" ht="15.75" customHeight="1" x14ac:dyDescent="0.35">
      <c r="A146" s="7"/>
      <c r="B146" s="93" t="s">
        <v>90</v>
      </c>
      <c r="C146" s="94"/>
      <c r="D146" s="94"/>
      <c r="E146" s="94"/>
      <c r="F146" s="94"/>
      <c r="G146" s="94"/>
      <c r="H146" s="94"/>
      <c r="I146" s="94"/>
      <c r="J146" s="94"/>
      <c r="K146" s="12"/>
      <c r="L146" s="14" t="s">
        <v>38</v>
      </c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</row>
    <row r="147" spans="1:45" ht="15.75" customHeight="1" x14ac:dyDescent="0.35">
      <c r="A147" s="7"/>
      <c r="B147" s="73">
        <v>43239</v>
      </c>
      <c r="C147" s="78">
        <v>0.58333333333333337</v>
      </c>
      <c r="D147" s="78"/>
      <c r="E147" s="58">
        <f t="shared" ref="E147:E149" si="76">IF(ISNUMBER(G147),IF(G147&gt;I147,3,IF(G147=I147,1,0))," ")</f>
        <v>0</v>
      </c>
      <c r="F147" s="14">
        <f>VLOOKUP($AQ13,$AQ$3:$AS$15,3,0)</f>
        <v>0</v>
      </c>
      <c r="G147" s="79">
        <v>1</v>
      </c>
      <c r="H147" s="14" t="s">
        <v>57</v>
      </c>
      <c r="I147" s="79">
        <v>3</v>
      </c>
      <c r="J147" s="14" t="str">
        <f t="shared" ref="J147:J149" si="77">VLOOKUP($AQ7,$AQ$3:$AS$15,3,0)</f>
        <v>Bruno Rocha</v>
      </c>
      <c r="K147" s="58">
        <f t="shared" ref="K147:K149" si="78">IF(ISNUMBER(G147),IF(I147&gt;G147,3,IF(I147=G147,1,0))," ")</f>
        <v>3</v>
      </c>
      <c r="L147" s="14" t="s">
        <v>139</v>
      </c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</row>
    <row r="148" spans="1:45" ht="15.75" customHeight="1" x14ac:dyDescent="0.35">
      <c r="A148" s="7"/>
      <c r="B148" s="73">
        <v>43239</v>
      </c>
      <c r="C148" s="78">
        <v>0.58333333333333337</v>
      </c>
      <c r="D148" s="78"/>
      <c r="E148" s="58">
        <f t="shared" si="76"/>
        <v>3</v>
      </c>
      <c r="F148" s="14" t="str">
        <f>VLOOKUP($AQ12,$AQ$3:$AS$15,3,0)</f>
        <v>Jorge Silva</v>
      </c>
      <c r="G148" s="79">
        <v>4</v>
      </c>
      <c r="H148" s="14" t="s">
        <v>57</v>
      </c>
      <c r="I148" s="79">
        <v>1</v>
      </c>
      <c r="J148" s="80" t="str">
        <f t="shared" si="77"/>
        <v>Bruno Fernandes</v>
      </c>
      <c r="K148" s="58">
        <f t="shared" si="78"/>
        <v>0</v>
      </c>
      <c r="L148" s="14" t="s">
        <v>98</v>
      </c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</row>
    <row r="149" spans="1:45" ht="15.75" customHeight="1" x14ac:dyDescent="0.35">
      <c r="A149" s="7"/>
      <c r="B149" s="73">
        <v>43239</v>
      </c>
      <c r="C149" s="78">
        <v>0.58333333333333337</v>
      </c>
      <c r="D149" s="78"/>
      <c r="E149" s="58">
        <f t="shared" si="76"/>
        <v>3</v>
      </c>
      <c r="F149" s="14" t="str">
        <f>VLOOKUP($AQ11,$AQ$3:$AS$15,3,0)</f>
        <v>Tiago Sousa</v>
      </c>
      <c r="G149" s="79">
        <v>4</v>
      </c>
      <c r="H149" s="14" t="s">
        <v>57</v>
      </c>
      <c r="I149" s="79">
        <v>1</v>
      </c>
      <c r="J149" s="80" t="str">
        <f t="shared" si="77"/>
        <v>Rui Pedro Peres</v>
      </c>
      <c r="K149" s="58">
        <f t="shared" si="78"/>
        <v>0</v>
      </c>
      <c r="L149" s="14" t="s">
        <v>101</v>
      </c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</row>
    <row r="150" spans="1:45" ht="15.75" customHeight="1" x14ac:dyDescent="0.35">
      <c r="A150" s="7"/>
      <c r="B150" s="8"/>
      <c r="C150" s="8"/>
      <c r="D150" s="8"/>
      <c r="E150" s="7"/>
      <c r="F150" s="7"/>
      <c r="G150" s="7"/>
      <c r="H150" s="7"/>
      <c r="I150" s="7"/>
      <c r="J150" s="7"/>
      <c r="K150" s="7"/>
      <c r="L150" s="8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</row>
    <row r="151" spans="1:45" ht="15.75" customHeight="1" x14ac:dyDescent="0.35">
      <c r="A151" s="7"/>
      <c r="B151" s="8"/>
      <c r="C151" s="8"/>
      <c r="D151" s="8"/>
      <c r="E151" s="7"/>
      <c r="F151" s="7"/>
      <c r="G151" s="7"/>
      <c r="H151" s="7"/>
      <c r="I151" s="7"/>
      <c r="J151" s="7"/>
      <c r="K151" s="7"/>
      <c r="L151" s="8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</row>
    <row r="152" spans="1:45" ht="15.75" customHeight="1" x14ac:dyDescent="0.35">
      <c r="A152" s="7"/>
      <c r="B152" s="8"/>
      <c r="C152" s="8"/>
      <c r="D152" s="8"/>
      <c r="E152" s="7"/>
      <c r="F152" s="7"/>
      <c r="G152" s="7"/>
      <c r="H152" s="7"/>
      <c r="I152" s="7"/>
      <c r="J152" s="7"/>
      <c r="K152" s="7"/>
      <c r="L152" s="46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</row>
    <row r="153" spans="1:45" ht="15.75" customHeight="1" x14ac:dyDescent="0.35">
      <c r="A153" s="7"/>
      <c r="B153" s="14" t="s">
        <v>33</v>
      </c>
      <c r="C153" s="14" t="s">
        <v>34</v>
      </c>
      <c r="D153" s="14" t="s">
        <v>35</v>
      </c>
      <c r="E153" s="12" t="s">
        <v>36</v>
      </c>
      <c r="F153" s="7"/>
      <c r="G153" s="7"/>
      <c r="H153" s="7"/>
      <c r="I153" s="7"/>
      <c r="J153" s="7"/>
      <c r="K153" s="12" t="s">
        <v>36</v>
      </c>
      <c r="L153" s="46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</row>
    <row r="154" spans="1:45" ht="15.75" customHeight="1" x14ac:dyDescent="0.35">
      <c r="A154" s="7"/>
      <c r="B154" s="93" t="s">
        <v>91</v>
      </c>
      <c r="C154" s="94"/>
      <c r="D154" s="94"/>
      <c r="E154" s="94"/>
      <c r="F154" s="94"/>
      <c r="G154" s="94"/>
      <c r="H154" s="94"/>
      <c r="I154" s="94"/>
      <c r="J154" s="94"/>
      <c r="K154" s="12"/>
      <c r="L154" s="14" t="s">
        <v>38</v>
      </c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</row>
    <row r="155" spans="1:45" ht="15.75" customHeight="1" x14ac:dyDescent="0.35">
      <c r="A155" s="7"/>
      <c r="B155" s="73">
        <v>43239</v>
      </c>
      <c r="C155" s="78">
        <v>0.61805555555555558</v>
      </c>
      <c r="D155" s="78"/>
      <c r="E155" s="58">
        <f t="shared" ref="E155:E157" si="79">IF(ISNUMBER(G155),IF(G155&gt;I155,3,IF(G155=I155,1,0))," ")</f>
        <v>3</v>
      </c>
      <c r="F155" s="14" t="str">
        <f>VLOOKUP($AQ6,$AQ$3:$AS$15,3,0)</f>
        <v>André Pagaime</v>
      </c>
      <c r="G155" s="79">
        <v>5</v>
      </c>
      <c r="H155" s="14" t="s">
        <v>57</v>
      </c>
      <c r="I155" s="79">
        <v>1</v>
      </c>
      <c r="J155" s="80" t="str">
        <f>VLOOKUP($AQ5,$AQ$3:$AS$15,3,0)</f>
        <v>João Matias</v>
      </c>
      <c r="K155" s="58">
        <f t="shared" ref="K155:K157" si="80">IF(ISNUMBER(G155),IF(I155&gt;G155,3,IF(I155=G155,1,0))," ")</f>
        <v>0</v>
      </c>
      <c r="L155" s="14" t="s">
        <v>98</v>
      </c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</row>
    <row r="156" spans="1:45" ht="15.75" customHeight="1" x14ac:dyDescent="0.35">
      <c r="A156" s="7"/>
      <c r="B156" s="73">
        <v>43239</v>
      </c>
      <c r="C156" s="78">
        <v>0.61805555555555558</v>
      </c>
      <c r="D156" s="78"/>
      <c r="E156" s="58">
        <f t="shared" si="79"/>
        <v>0</v>
      </c>
      <c r="F156" s="14" t="str">
        <f>VLOOKUP($AQ11,$AQ$3:$AS$15,3,0)</f>
        <v>Tiago Sousa</v>
      </c>
      <c r="G156" s="79">
        <v>0</v>
      </c>
      <c r="H156" s="14" t="s">
        <v>57</v>
      </c>
      <c r="I156" s="79">
        <v>1</v>
      </c>
      <c r="J156" s="80" t="str">
        <f>VLOOKUP($AQ7,$AQ$3:$AS$15,3,0)</f>
        <v>Bruno Rocha</v>
      </c>
      <c r="K156" s="58">
        <f t="shared" si="80"/>
        <v>3</v>
      </c>
      <c r="L156" s="14" t="s">
        <v>108</v>
      </c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</row>
    <row r="157" spans="1:45" ht="15.75" customHeight="1" x14ac:dyDescent="0.35">
      <c r="A157" s="7"/>
      <c r="B157" s="73">
        <v>43239</v>
      </c>
      <c r="C157" s="78">
        <v>0.61805555555555558</v>
      </c>
      <c r="D157" s="78"/>
      <c r="E157" s="58">
        <f t="shared" si="79"/>
        <v>0</v>
      </c>
      <c r="F157" s="14">
        <f>VLOOKUP($AQ13,$AQ$3:$AS$15,3,0)</f>
        <v>0</v>
      </c>
      <c r="G157" s="79">
        <v>1</v>
      </c>
      <c r="H157" s="14" t="s">
        <v>57</v>
      </c>
      <c r="I157" s="79">
        <v>2</v>
      </c>
      <c r="J157" s="80" t="str">
        <f>VLOOKUP($AQ9,$AQ$3:$AS$15,3,0)</f>
        <v>Rui Pedro Peres</v>
      </c>
      <c r="K157" s="58">
        <f t="shared" si="80"/>
        <v>3</v>
      </c>
      <c r="L157" s="14" t="s">
        <v>138</v>
      </c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</row>
    <row r="158" spans="1:45" ht="15.75" customHeight="1" x14ac:dyDescent="0.35">
      <c r="A158" s="7"/>
      <c r="B158" s="8"/>
      <c r="C158" s="8"/>
      <c r="D158" s="8"/>
      <c r="E158" s="7"/>
      <c r="F158" s="7"/>
      <c r="G158" s="7"/>
      <c r="H158" s="7"/>
      <c r="I158" s="7"/>
      <c r="J158" s="7"/>
      <c r="K158" s="7"/>
      <c r="L158" s="8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</row>
    <row r="159" spans="1:45" ht="15.75" customHeight="1" x14ac:dyDescent="0.35">
      <c r="A159" s="7"/>
      <c r="B159" s="8"/>
      <c r="C159" s="8"/>
      <c r="D159" s="8"/>
      <c r="E159" s="7"/>
      <c r="F159" s="7"/>
      <c r="G159" s="7"/>
      <c r="H159" s="7"/>
      <c r="I159" s="7"/>
      <c r="J159" s="7"/>
      <c r="K159" s="7"/>
      <c r="L159" s="8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</row>
    <row r="160" spans="1:45" ht="15.75" customHeight="1" x14ac:dyDescent="0.35">
      <c r="A160" s="7"/>
      <c r="B160" s="8"/>
      <c r="C160" s="8"/>
      <c r="D160" s="8"/>
      <c r="E160" s="7"/>
      <c r="F160" s="7"/>
      <c r="G160" s="7"/>
      <c r="H160" s="7"/>
      <c r="I160" s="7"/>
      <c r="J160" s="7"/>
      <c r="K160" s="7"/>
      <c r="L160" s="8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</row>
    <row r="161" spans="1:45" ht="15.75" customHeight="1" x14ac:dyDescent="0.35">
      <c r="A161" s="7"/>
      <c r="B161" s="14" t="s">
        <v>33</v>
      </c>
      <c r="C161" s="14" t="s">
        <v>34</v>
      </c>
      <c r="D161" s="14" t="s">
        <v>35</v>
      </c>
      <c r="E161" s="12" t="s">
        <v>36</v>
      </c>
      <c r="F161" s="7"/>
      <c r="G161" s="7"/>
      <c r="H161" s="7"/>
      <c r="I161" s="7"/>
      <c r="J161" s="7"/>
      <c r="K161" s="12" t="s">
        <v>36</v>
      </c>
      <c r="L161" s="46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</row>
    <row r="162" spans="1:45" ht="15.75" customHeight="1" x14ac:dyDescent="0.35">
      <c r="A162" s="7"/>
      <c r="B162" s="93" t="s">
        <v>92</v>
      </c>
      <c r="C162" s="94"/>
      <c r="D162" s="94"/>
      <c r="E162" s="94"/>
      <c r="F162" s="94"/>
      <c r="G162" s="94"/>
      <c r="H162" s="94"/>
      <c r="I162" s="94"/>
      <c r="J162" s="94"/>
      <c r="K162" s="12"/>
      <c r="L162" s="14" t="s">
        <v>38</v>
      </c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</row>
    <row r="163" spans="1:45" ht="15.75" customHeight="1" x14ac:dyDescent="0.35">
      <c r="A163" s="7"/>
      <c r="B163" s="73">
        <v>43239</v>
      </c>
      <c r="C163" s="78">
        <v>0.65277777777777779</v>
      </c>
      <c r="D163" s="78"/>
      <c r="E163" s="58">
        <f t="shared" ref="E163:E165" si="81">IF(ISNUMBER(G163),IF(G163&gt;I163,3,IF(G163=I163,1,0))," ")</f>
        <v>3</v>
      </c>
      <c r="F163" s="14" t="str">
        <f>VLOOKUP($AQ8,$AQ$3:$AS$15,3,0)</f>
        <v>Bruno Fernandes</v>
      </c>
      <c r="G163" s="79">
        <v>4</v>
      </c>
      <c r="H163" s="14" t="s">
        <v>57</v>
      </c>
      <c r="I163" s="79">
        <v>1</v>
      </c>
      <c r="J163" s="80" t="str">
        <f t="shared" ref="J163:J164" si="82">VLOOKUP($AQ5,$AQ$3:$AS$15,3,0)</f>
        <v>João Matias</v>
      </c>
      <c r="K163" s="58">
        <f t="shared" ref="K163:K165" si="83">IF(ISNUMBER(G163),IF(I163&gt;G163,3,IF(I163=G163,1,0))," ")</f>
        <v>0</v>
      </c>
      <c r="L163" s="14" t="s">
        <v>103</v>
      </c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</row>
    <row r="164" spans="1:45" ht="15.75" customHeight="1" x14ac:dyDescent="0.35">
      <c r="A164" s="7"/>
      <c r="B164" s="73">
        <v>43239</v>
      </c>
      <c r="C164" s="78">
        <v>0.65277777777777779</v>
      </c>
      <c r="D164" s="78"/>
      <c r="E164" s="58">
        <f t="shared" si="81"/>
        <v>0</v>
      </c>
      <c r="F164" s="80" t="str">
        <f>VLOOKUP($AQ7,$AQ$3:$AS$15,3,0)</f>
        <v>Bruno Rocha</v>
      </c>
      <c r="G164" s="79">
        <v>0</v>
      </c>
      <c r="H164" s="14" t="s">
        <v>57</v>
      </c>
      <c r="I164" s="79">
        <v>4</v>
      </c>
      <c r="J164" s="14" t="str">
        <f t="shared" si="82"/>
        <v>André Pagaime</v>
      </c>
      <c r="K164" s="58">
        <f t="shared" si="83"/>
        <v>3</v>
      </c>
      <c r="L164" s="14" t="s">
        <v>110</v>
      </c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</row>
    <row r="165" spans="1:45" ht="15.75" customHeight="1" x14ac:dyDescent="0.35">
      <c r="A165" s="7"/>
      <c r="B165" s="73">
        <v>43239</v>
      </c>
      <c r="C165" s="78">
        <v>0.65277777777777779</v>
      </c>
      <c r="D165" s="78"/>
      <c r="E165" s="58">
        <f t="shared" si="81"/>
        <v>3</v>
      </c>
      <c r="F165" s="14" t="str">
        <f>VLOOKUP($AQ12,$AQ$3:$AS$15,3,0)</f>
        <v>Jorge Silva</v>
      </c>
      <c r="G165" s="79">
        <v>2</v>
      </c>
      <c r="H165" s="14" t="s">
        <v>57</v>
      </c>
      <c r="I165" s="79">
        <v>0</v>
      </c>
      <c r="J165" s="80" t="str">
        <f>VLOOKUP($AQ10,$AQ$3:$AS$15,3,0)</f>
        <v>Nuno Silva</v>
      </c>
      <c r="K165" s="58">
        <f t="shared" si="83"/>
        <v>0</v>
      </c>
      <c r="L165" s="14" t="s">
        <v>107</v>
      </c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</row>
    <row r="166" spans="1:45" ht="15.75" customHeight="1" x14ac:dyDescent="0.35">
      <c r="A166" s="7"/>
      <c r="B166" s="8"/>
      <c r="C166" s="8"/>
      <c r="D166" s="8"/>
      <c r="E166" s="7"/>
      <c r="F166" s="7"/>
      <c r="G166" s="7"/>
      <c r="H166" s="7"/>
      <c r="I166" s="7"/>
      <c r="J166" s="7"/>
      <c r="K166" s="7"/>
      <c r="L166" s="8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</row>
    <row r="167" spans="1:45" ht="15.75" customHeight="1" x14ac:dyDescent="0.35">
      <c r="A167" s="7"/>
      <c r="B167" s="8"/>
      <c r="C167" s="8"/>
      <c r="D167" s="8"/>
      <c r="E167" s="7"/>
      <c r="F167" s="7"/>
      <c r="G167" s="7"/>
      <c r="H167" s="7"/>
      <c r="I167" s="7"/>
      <c r="J167" s="7"/>
      <c r="K167" s="7"/>
      <c r="L167" s="8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</row>
    <row r="168" spans="1:45" ht="15.75" customHeight="1" x14ac:dyDescent="0.35">
      <c r="A168" s="7"/>
      <c r="B168" s="8"/>
      <c r="C168" s="8"/>
      <c r="D168" s="8"/>
      <c r="E168" s="7"/>
      <c r="F168" s="7"/>
      <c r="G168" s="7"/>
      <c r="H168" s="7"/>
      <c r="I168" s="7"/>
      <c r="J168" s="7"/>
      <c r="K168" s="7"/>
      <c r="L168" s="8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</row>
    <row r="169" spans="1:45" ht="15.75" customHeight="1" x14ac:dyDescent="0.35">
      <c r="A169" s="7"/>
      <c r="B169" s="14" t="s">
        <v>33</v>
      </c>
      <c r="C169" s="14" t="s">
        <v>34</v>
      </c>
      <c r="D169" s="14" t="s">
        <v>35</v>
      </c>
      <c r="E169" s="12" t="s">
        <v>36</v>
      </c>
      <c r="F169" s="7"/>
      <c r="G169" s="7"/>
      <c r="H169" s="7"/>
      <c r="I169" s="7"/>
      <c r="J169" s="7"/>
      <c r="K169" s="12" t="s">
        <v>36</v>
      </c>
      <c r="L169" s="8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</row>
    <row r="170" spans="1:45" ht="15.75" customHeight="1" x14ac:dyDescent="0.35">
      <c r="A170" s="7"/>
      <c r="B170" s="93" t="s">
        <v>93</v>
      </c>
      <c r="C170" s="94"/>
      <c r="D170" s="94"/>
      <c r="E170" s="94"/>
      <c r="F170" s="94"/>
      <c r="G170" s="94"/>
      <c r="H170" s="94"/>
      <c r="I170" s="94"/>
      <c r="J170" s="94"/>
      <c r="K170" s="12"/>
      <c r="L170" s="14" t="s">
        <v>38</v>
      </c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</row>
    <row r="171" spans="1:45" ht="15.75" customHeight="1" x14ac:dyDescent="0.35">
      <c r="A171" s="7"/>
      <c r="B171" s="73">
        <v>43239</v>
      </c>
      <c r="C171" s="78">
        <v>0.6875</v>
      </c>
      <c r="D171" s="78"/>
      <c r="E171" s="58">
        <f t="shared" ref="E171:E173" si="84">IF(ISNUMBER(G171),IF(G171&gt;I171,3,IF(G171=I171,1,0))," ")</f>
        <v>3</v>
      </c>
      <c r="F171" s="14" t="str">
        <f>VLOOKUP($AQ10,$AQ$3:$AS$15,3,0)</f>
        <v>Nuno Silva</v>
      </c>
      <c r="G171" s="79">
        <v>3</v>
      </c>
      <c r="H171" s="14" t="s">
        <v>57</v>
      </c>
      <c r="I171" s="79">
        <v>1</v>
      </c>
      <c r="J171" s="80" t="str">
        <f t="shared" ref="J171:J173" si="85">VLOOKUP($AQ5,$AQ$3:$AS$15,3,0)</f>
        <v>João Matias</v>
      </c>
      <c r="K171" s="58">
        <f t="shared" ref="K171:K173" si="86">IF(ISNUMBER(G171),IF(I171&gt;G171,3,IF(I171=G171,1,0))," ")</f>
        <v>0</v>
      </c>
      <c r="L171" s="14" t="s">
        <v>103</v>
      </c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</row>
    <row r="172" spans="1:45" ht="15.75" customHeight="1" x14ac:dyDescent="0.35">
      <c r="A172" s="7"/>
      <c r="B172" s="73">
        <v>43239</v>
      </c>
      <c r="C172" s="78">
        <v>0.6875</v>
      </c>
      <c r="D172" s="78"/>
      <c r="E172" s="58">
        <f t="shared" si="84"/>
        <v>0</v>
      </c>
      <c r="F172" s="80" t="str">
        <f>VLOOKUP($AQ9,$AQ$3:$AS$15,3,0)</f>
        <v>Rui Pedro Peres</v>
      </c>
      <c r="G172" s="79">
        <v>0</v>
      </c>
      <c r="H172" s="14" t="s">
        <v>57</v>
      </c>
      <c r="I172" s="79">
        <v>5</v>
      </c>
      <c r="J172" s="14" t="str">
        <f t="shared" si="85"/>
        <v>André Pagaime</v>
      </c>
      <c r="K172" s="58">
        <f t="shared" si="86"/>
        <v>3</v>
      </c>
      <c r="L172" s="14" t="s">
        <v>138</v>
      </c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</row>
    <row r="173" spans="1:45" ht="15.75" customHeight="1" x14ac:dyDescent="0.35">
      <c r="A173" s="7"/>
      <c r="B173" s="73">
        <v>43239</v>
      </c>
      <c r="C173" s="78">
        <v>0.6875</v>
      </c>
      <c r="D173" s="78"/>
      <c r="E173" s="58">
        <f t="shared" si="84"/>
        <v>3</v>
      </c>
      <c r="F173" s="14" t="str">
        <f>VLOOKUP($AQ8,$AQ$3:$AS$15,3,0)</f>
        <v>Bruno Fernandes</v>
      </c>
      <c r="G173" s="79">
        <v>1</v>
      </c>
      <c r="H173" s="14" t="s">
        <v>57</v>
      </c>
      <c r="I173" s="79">
        <v>0</v>
      </c>
      <c r="J173" s="80" t="str">
        <f t="shared" si="85"/>
        <v>Bruno Rocha</v>
      </c>
      <c r="K173" s="58">
        <f t="shared" si="86"/>
        <v>0</v>
      </c>
      <c r="L173" s="14" t="s">
        <v>110</v>
      </c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</row>
    <row r="174" spans="1:45" ht="15.75" customHeight="1" x14ac:dyDescent="0.35">
      <c r="A174" s="7"/>
      <c r="B174" s="8"/>
      <c r="C174" s="8"/>
      <c r="D174" s="8"/>
      <c r="E174" s="7"/>
      <c r="F174" s="7"/>
      <c r="G174" s="7"/>
      <c r="H174" s="7"/>
      <c r="I174" s="7"/>
      <c r="J174" s="7"/>
      <c r="K174" s="7"/>
      <c r="L174" s="8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</row>
    <row r="175" spans="1:45" ht="15.75" customHeight="1" x14ac:dyDescent="0.35">
      <c r="A175" s="7"/>
      <c r="B175" s="8"/>
      <c r="C175" s="8"/>
      <c r="D175" s="8"/>
      <c r="E175" s="7"/>
      <c r="F175" s="7"/>
      <c r="G175" s="7"/>
      <c r="H175" s="7"/>
      <c r="I175" s="7"/>
      <c r="J175" s="7"/>
      <c r="K175" s="7"/>
      <c r="L175" s="8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</row>
    <row r="176" spans="1:45" ht="15.75" customHeight="1" x14ac:dyDescent="0.35">
      <c r="A176" s="7"/>
      <c r="B176" s="8"/>
      <c r="C176" s="8"/>
      <c r="D176" s="8"/>
      <c r="E176" s="7"/>
      <c r="F176" s="7"/>
      <c r="G176" s="7"/>
      <c r="H176" s="7"/>
      <c r="I176" s="7"/>
      <c r="J176" s="7"/>
      <c r="K176" s="7"/>
      <c r="L176" s="8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</row>
    <row r="177" spans="1:45" ht="15.75" customHeight="1" x14ac:dyDescent="0.35">
      <c r="A177" s="7"/>
      <c r="B177" s="14" t="s">
        <v>33</v>
      </c>
      <c r="C177" s="14" t="s">
        <v>34</v>
      </c>
      <c r="D177" s="14" t="s">
        <v>35</v>
      </c>
      <c r="E177" s="12" t="s">
        <v>36</v>
      </c>
      <c r="F177" s="7"/>
      <c r="G177" s="7"/>
      <c r="H177" s="7"/>
      <c r="I177" s="7"/>
      <c r="J177" s="7"/>
      <c r="K177" s="12" t="s">
        <v>36</v>
      </c>
      <c r="L177" s="8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</row>
    <row r="178" spans="1:45" ht="15.75" customHeight="1" x14ac:dyDescent="0.35">
      <c r="A178" s="7"/>
      <c r="B178" s="93" t="s">
        <v>94</v>
      </c>
      <c r="C178" s="94"/>
      <c r="D178" s="94"/>
      <c r="E178" s="94"/>
      <c r="F178" s="94"/>
      <c r="G178" s="94"/>
      <c r="H178" s="94"/>
      <c r="I178" s="94"/>
      <c r="J178" s="94"/>
      <c r="K178" s="12"/>
      <c r="L178" s="14" t="s">
        <v>38</v>
      </c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</row>
    <row r="179" spans="1:45" ht="15.75" customHeight="1" x14ac:dyDescent="0.35">
      <c r="A179" s="7"/>
      <c r="B179" s="73">
        <v>43239</v>
      </c>
      <c r="C179" s="78">
        <v>0.72222222222222221</v>
      </c>
      <c r="D179" s="78"/>
      <c r="E179" s="58">
        <f t="shared" ref="E179:E181" si="87">IF(ISNUMBER(G179),IF(G179&gt;I179,3,IF(G179=I179,1,0))," ")</f>
        <v>0</v>
      </c>
      <c r="F179" s="80">
        <f>VLOOKUP($AQ13,$AQ$3:$AS$15,3,0)</f>
        <v>0</v>
      </c>
      <c r="G179" s="79">
        <v>2</v>
      </c>
      <c r="H179" s="14" t="s">
        <v>57</v>
      </c>
      <c r="I179" s="79">
        <v>5</v>
      </c>
      <c r="J179" s="80" t="str">
        <f>VLOOKUP($AQ11,$AQ$3:$AS$15,3,0)</f>
        <v>Tiago Sousa</v>
      </c>
      <c r="K179" s="58">
        <f t="shared" ref="K179:K181" si="88">IF(ISNUMBER(G179),IF(I179&gt;G179,3,IF(I179=G179,1,0))," ")</f>
        <v>3</v>
      </c>
      <c r="L179" s="14" t="s">
        <v>139</v>
      </c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</row>
    <row r="180" spans="1:45" ht="15.75" customHeight="1" x14ac:dyDescent="0.35">
      <c r="A180" s="7"/>
      <c r="B180" s="73">
        <v>43239</v>
      </c>
      <c r="C180" s="78">
        <v>0.72222222222222221</v>
      </c>
      <c r="D180" s="78"/>
      <c r="E180" s="58">
        <f t="shared" si="87"/>
        <v>0</v>
      </c>
      <c r="F180" s="14" t="str">
        <f>VLOOKUP($AQ10,$AQ$3:$AS$15,3,0)</f>
        <v>Nuno Silva</v>
      </c>
      <c r="G180" s="79">
        <v>2</v>
      </c>
      <c r="H180" s="14" t="s">
        <v>57</v>
      </c>
      <c r="I180" s="79">
        <v>3</v>
      </c>
      <c r="J180" s="14" t="str">
        <f t="shared" ref="J180:J181" si="89">VLOOKUP($AQ7,$AQ$3:$AS$15,3,0)</f>
        <v>Bruno Rocha</v>
      </c>
      <c r="K180" s="58">
        <f t="shared" si="88"/>
        <v>3</v>
      </c>
      <c r="L180" s="14" t="s">
        <v>101</v>
      </c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</row>
    <row r="181" spans="1:45" ht="15.75" customHeight="1" x14ac:dyDescent="0.35">
      <c r="A181" s="7"/>
      <c r="B181" s="73">
        <v>43239</v>
      </c>
      <c r="C181" s="78">
        <v>0.72222222222222221</v>
      </c>
      <c r="D181" s="78"/>
      <c r="E181" s="58">
        <f t="shared" si="87"/>
        <v>0</v>
      </c>
      <c r="F181" s="80" t="str">
        <f>VLOOKUP($AQ9,$AQ$3:$AS$15,3,0)</f>
        <v>Rui Pedro Peres</v>
      </c>
      <c r="G181" s="79">
        <v>0</v>
      </c>
      <c r="H181" s="14" t="s">
        <v>57</v>
      </c>
      <c r="I181" s="79">
        <v>4</v>
      </c>
      <c r="J181" s="14" t="str">
        <f t="shared" si="89"/>
        <v>Bruno Fernandes</v>
      </c>
      <c r="K181" s="58">
        <f t="shared" si="88"/>
        <v>3</v>
      </c>
      <c r="L181" s="14" t="s">
        <v>138</v>
      </c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</row>
    <row r="182" spans="1:45" ht="15.75" customHeight="1" x14ac:dyDescent="0.35">
      <c r="A182" s="7"/>
      <c r="B182" s="8"/>
      <c r="C182" s="8"/>
      <c r="D182" s="8"/>
      <c r="E182" s="7"/>
      <c r="F182" s="7"/>
      <c r="G182" s="7"/>
      <c r="H182" s="7"/>
      <c r="I182" s="7"/>
      <c r="J182" s="7"/>
      <c r="K182" s="7"/>
      <c r="L182" s="46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</row>
    <row r="183" spans="1:45" ht="15.75" customHeight="1" x14ac:dyDescent="0.35">
      <c r="A183" s="7"/>
      <c r="B183" s="8"/>
      <c r="C183" s="8"/>
      <c r="D183" s="8"/>
      <c r="E183" s="7"/>
      <c r="F183" s="7"/>
      <c r="G183" s="7"/>
      <c r="H183" s="7"/>
      <c r="I183" s="7"/>
      <c r="J183" s="7"/>
      <c r="K183" s="7"/>
      <c r="L183" s="46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</row>
    <row r="184" spans="1:45" ht="15.75" customHeight="1" x14ac:dyDescent="0.35">
      <c r="A184" s="7"/>
      <c r="B184" s="8"/>
      <c r="C184" s="8"/>
      <c r="D184" s="8"/>
      <c r="E184" s="7"/>
      <c r="F184" s="7"/>
      <c r="G184" s="7"/>
      <c r="H184" s="7"/>
      <c r="I184" s="7"/>
      <c r="J184" s="7"/>
      <c r="K184" s="7"/>
      <c r="L184" s="8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</row>
    <row r="185" spans="1:45" ht="15.75" customHeight="1" x14ac:dyDescent="0.35">
      <c r="A185" s="7"/>
      <c r="B185" s="14" t="s">
        <v>33</v>
      </c>
      <c r="C185" s="14" t="s">
        <v>34</v>
      </c>
      <c r="D185" s="14" t="s">
        <v>35</v>
      </c>
      <c r="E185" s="12" t="s">
        <v>36</v>
      </c>
      <c r="F185" s="7"/>
      <c r="G185" s="7"/>
      <c r="H185" s="7"/>
      <c r="I185" s="7"/>
      <c r="J185" s="7"/>
      <c r="K185" s="12" t="s">
        <v>36</v>
      </c>
      <c r="L185" s="8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</row>
    <row r="186" spans="1:45" ht="15.75" customHeight="1" x14ac:dyDescent="0.35">
      <c r="A186" s="7"/>
      <c r="B186" s="93" t="s">
        <v>95</v>
      </c>
      <c r="C186" s="94"/>
      <c r="D186" s="94"/>
      <c r="E186" s="94"/>
      <c r="F186" s="94"/>
      <c r="G186" s="94"/>
      <c r="H186" s="94"/>
      <c r="I186" s="94"/>
      <c r="J186" s="94"/>
      <c r="K186" s="12"/>
      <c r="L186" s="14" t="s">
        <v>38</v>
      </c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</row>
    <row r="187" spans="1:45" ht="15.75" customHeight="1" x14ac:dyDescent="0.35">
      <c r="A187" s="7"/>
      <c r="B187" s="73">
        <v>43239</v>
      </c>
      <c r="C187" s="78">
        <v>0.75694444444444453</v>
      </c>
      <c r="D187" s="78"/>
      <c r="E187" s="58">
        <f t="shared" ref="E187:E189" si="90">IF(ISNUMBER(G187),IF(G187&gt;I187,3,IF(G187=I187,1,0))," ")</f>
        <v>3</v>
      </c>
      <c r="F187" s="14" t="str">
        <f>VLOOKUP($AQ12,$AQ$3:$AS$15,3,0)</f>
        <v>Jorge Silva</v>
      </c>
      <c r="G187" s="79">
        <v>3</v>
      </c>
      <c r="H187" s="14" t="s">
        <v>57</v>
      </c>
      <c r="I187" s="79">
        <v>1</v>
      </c>
      <c r="J187" s="80" t="str">
        <f t="shared" ref="J187:J188" si="91">VLOOKUP($AQ5,$AQ$3:$AS$15,3,0)</f>
        <v>João Matias</v>
      </c>
      <c r="K187" s="58">
        <f t="shared" ref="K187:K189" si="92">IF(ISNUMBER(G187),IF(I187&gt;G187,3,IF(I187=G187,1,0))," ")</f>
        <v>0</v>
      </c>
      <c r="L187" s="14" t="s">
        <v>110</v>
      </c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</row>
    <row r="188" spans="1:45" ht="15.75" customHeight="1" x14ac:dyDescent="0.35">
      <c r="A188" s="7"/>
      <c r="B188" s="73">
        <v>43239</v>
      </c>
      <c r="C188" s="78">
        <v>0.75694444444444453</v>
      </c>
      <c r="D188" s="78"/>
      <c r="E188" s="58">
        <f t="shared" si="90"/>
        <v>3</v>
      </c>
      <c r="F188" s="80" t="str">
        <f>VLOOKUP($AQ11,$AQ$3:$AS$15,3,0)</f>
        <v>Tiago Sousa</v>
      </c>
      <c r="G188" s="79">
        <v>2</v>
      </c>
      <c r="H188" s="14" t="s">
        <v>57</v>
      </c>
      <c r="I188" s="79">
        <v>1</v>
      </c>
      <c r="J188" s="14" t="str">
        <f t="shared" si="91"/>
        <v>André Pagaime</v>
      </c>
      <c r="K188" s="58">
        <f t="shared" si="92"/>
        <v>0</v>
      </c>
      <c r="L188" s="14" t="s">
        <v>108</v>
      </c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</row>
    <row r="189" spans="1:45" ht="15.75" customHeight="1" x14ac:dyDescent="0.35">
      <c r="A189" s="7"/>
      <c r="B189" s="73">
        <v>43239</v>
      </c>
      <c r="C189" s="78">
        <v>0.75694444444444453</v>
      </c>
      <c r="D189" s="78"/>
      <c r="E189" s="58">
        <f t="shared" si="90"/>
        <v>1</v>
      </c>
      <c r="F189" s="14" t="str">
        <f>VLOOKUP($AQ10,$AQ$3:$AS$15,3,0)</f>
        <v>Nuno Silva</v>
      </c>
      <c r="G189" s="79">
        <v>3</v>
      </c>
      <c r="H189" s="14" t="s">
        <v>57</v>
      </c>
      <c r="I189" s="79">
        <v>3</v>
      </c>
      <c r="J189" s="80" t="str">
        <f>VLOOKUP($AQ9,$AQ$3:$AS$15,3,0)</f>
        <v>Rui Pedro Peres</v>
      </c>
      <c r="K189" s="58">
        <f t="shared" si="92"/>
        <v>1</v>
      </c>
      <c r="L189" s="14" t="s">
        <v>106</v>
      </c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</row>
    <row r="190" spans="1:45" ht="15.75" customHeight="1" x14ac:dyDescent="0.35">
      <c r="A190" s="7"/>
      <c r="B190" s="8"/>
      <c r="C190" s="8"/>
      <c r="D190" s="8"/>
      <c r="E190" s="7"/>
      <c r="F190" s="7"/>
      <c r="G190" s="7"/>
      <c r="H190" s="7"/>
      <c r="I190" s="7"/>
      <c r="J190" s="7"/>
      <c r="K190" s="7"/>
      <c r="L190" s="8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</row>
    <row r="191" spans="1:45" ht="15.75" customHeight="1" x14ac:dyDescent="0.35">
      <c r="A191" s="7"/>
      <c r="B191" s="8"/>
      <c r="C191" s="8"/>
      <c r="D191" s="8"/>
      <c r="E191" s="7"/>
      <c r="F191" s="7"/>
      <c r="G191" s="7"/>
      <c r="H191" s="7"/>
      <c r="I191" s="7"/>
      <c r="J191" s="7"/>
      <c r="K191" s="7"/>
      <c r="L191" s="8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</row>
    <row r="192" spans="1:45" ht="15.75" customHeight="1" x14ac:dyDescent="0.35">
      <c r="A192" s="7"/>
      <c r="B192" s="8"/>
      <c r="C192" s="8"/>
      <c r="D192" s="8"/>
      <c r="E192" s="7"/>
      <c r="F192" s="7"/>
      <c r="G192" s="7"/>
      <c r="H192" s="7"/>
      <c r="I192" s="7"/>
      <c r="J192" s="7"/>
      <c r="K192" s="7"/>
      <c r="L192" s="8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</row>
    <row r="193" spans="1:45" ht="15.75" customHeight="1" x14ac:dyDescent="0.35">
      <c r="A193" s="7"/>
      <c r="B193" s="14" t="s">
        <v>33</v>
      </c>
      <c r="C193" s="14" t="s">
        <v>34</v>
      </c>
      <c r="D193" s="14" t="s">
        <v>35</v>
      </c>
      <c r="E193" s="12" t="s">
        <v>36</v>
      </c>
      <c r="F193" s="7"/>
      <c r="G193" s="7"/>
      <c r="H193" s="7"/>
      <c r="I193" s="7"/>
      <c r="J193" s="7"/>
      <c r="K193" s="12" t="s">
        <v>36</v>
      </c>
      <c r="L193" s="8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</row>
    <row r="194" spans="1:45" ht="15.75" customHeight="1" x14ac:dyDescent="0.35">
      <c r="A194" s="7"/>
      <c r="B194" s="93" t="s">
        <v>96</v>
      </c>
      <c r="C194" s="94"/>
      <c r="D194" s="94"/>
      <c r="E194" s="94"/>
      <c r="F194" s="94"/>
      <c r="G194" s="94"/>
      <c r="H194" s="94"/>
      <c r="I194" s="94"/>
      <c r="J194" s="94"/>
      <c r="K194" s="12"/>
      <c r="L194" s="14" t="s">
        <v>38</v>
      </c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</row>
    <row r="195" spans="1:45" ht="15.75" customHeight="1" x14ac:dyDescent="0.35">
      <c r="A195" s="7"/>
      <c r="B195" s="73">
        <v>43239</v>
      </c>
      <c r="C195" s="78">
        <v>0.79166666666666663</v>
      </c>
      <c r="D195" s="78"/>
      <c r="E195" s="58">
        <f t="shared" ref="E195:E197" si="93">IF(ISNUMBER(G195),IF(G195&gt;I195,3,IF(G195=I195,1,0))," ")</f>
        <v>0</v>
      </c>
      <c r="F195" s="14">
        <f>VLOOKUP($AQ13,$AQ$3:$AS$15,3,0)</f>
        <v>0</v>
      </c>
      <c r="G195" s="79">
        <v>0</v>
      </c>
      <c r="H195" s="14" t="s">
        <v>57</v>
      </c>
      <c r="I195" s="79">
        <v>5</v>
      </c>
      <c r="J195" s="80" t="str">
        <f t="shared" ref="J195:J197" si="94">VLOOKUP($AQ6,$AQ$3:$AS$15,3,0)</f>
        <v>André Pagaime</v>
      </c>
      <c r="K195" s="58">
        <f t="shared" ref="K195:K197" si="95">IF(ISNUMBER(G195),IF(I195&gt;G195,3,IF(I195=G195,1,0))," ")</f>
        <v>3</v>
      </c>
      <c r="L195" s="14" t="s">
        <v>139</v>
      </c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</row>
    <row r="196" spans="1:45" ht="15.75" customHeight="1" x14ac:dyDescent="0.35">
      <c r="A196" s="7"/>
      <c r="B196" s="73">
        <v>43239</v>
      </c>
      <c r="C196" s="78">
        <v>0.79166666666666663</v>
      </c>
      <c r="D196" s="78"/>
      <c r="E196" s="58">
        <f t="shared" si="93"/>
        <v>0</v>
      </c>
      <c r="F196" s="80" t="str">
        <f>VLOOKUP($AQ12,$AQ$3:$AS$15,3,0)</f>
        <v>Jorge Silva</v>
      </c>
      <c r="G196" s="79">
        <v>1</v>
      </c>
      <c r="H196" s="14" t="s">
        <v>57</v>
      </c>
      <c r="I196" s="79">
        <v>2</v>
      </c>
      <c r="J196" s="80" t="str">
        <f t="shared" si="94"/>
        <v>Bruno Rocha</v>
      </c>
      <c r="K196" s="58">
        <f t="shared" si="95"/>
        <v>3</v>
      </c>
      <c r="L196" s="14" t="s">
        <v>107</v>
      </c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</row>
    <row r="197" spans="1:45" ht="15.75" customHeight="1" x14ac:dyDescent="0.35">
      <c r="A197" s="7"/>
      <c r="B197" s="73">
        <v>43239</v>
      </c>
      <c r="C197" s="78">
        <v>0.79166666666666663</v>
      </c>
      <c r="D197" s="78"/>
      <c r="E197" s="58">
        <f t="shared" si="93"/>
        <v>0</v>
      </c>
      <c r="F197" s="80" t="str">
        <f>VLOOKUP($AQ11,$AQ$3:$AS$15,3,0)</f>
        <v>Tiago Sousa</v>
      </c>
      <c r="G197" s="79">
        <v>1</v>
      </c>
      <c r="H197" s="14" t="s">
        <v>57</v>
      </c>
      <c r="I197" s="79">
        <v>3</v>
      </c>
      <c r="J197" s="80" t="str">
        <f t="shared" si="94"/>
        <v>Bruno Fernandes</v>
      </c>
      <c r="K197" s="58">
        <f t="shared" si="95"/>
        <v>3</v>
      </c>
      <c r="L197" s="14" t="s">
        <v>98</v>
      </c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</row>
    <row r="198" spans="1:45" ht="15.75" customHeight="1" x14ac:dyDescent="0.3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</row>
    <row r="199" spans="1:45" ht="15.75" customHeight="1" x14ac:dyDescent="0.3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</row>
    <row r="200" spans="1:45" ht="15.75" customHeight="1" x14ac:dyDescent="0.3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</row>
    <row r="201" spans="1:45" ht="15.75" customHeight="1" x14ac:dyDescent="0.3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</row>
    <row r="202" spans="1:45" ht="15.75" customHeight="1" x14ac:dyDescent="0.3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</row>
    <row r="203" spans="1:45" ht="15.75" customHeight="1" x14ac:dyDescent="0.3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</row>
    <row r="204" spans="1:45" ht="15.75" customHeight="1" x14ac:dyDescent="0.3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</row>
    <row r="205" spans="1:45" ht="15.75" customHeight="1" x14ac:dyDescent="0.3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</row>
    <row r="206" spans="1:45" ht="15.75" customHeight="1" x14ac:dyDescent="0.3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</row>
    <row r="207" spans="1:45" ht="15.75" customHeight="1" x14ac:dyDescent="0.3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</row>
    <row r="208" spans="1:45" ht="15.75" customHeight="1" x14ac:dyDescent="0.3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</row>
    <row r="209" spans="1:45" ht="15.75" customHeight="1" x14ac:dyDescent="0.3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</row>
    <row r="210" spans="1:45" ht="15.75" customHeight="1" x14ac:dyDescent="0.3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</row>
    <row r="211" spans="1:45" ht="15.75" customHeight="1" x14ac:dyDescent="0.3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</row>
    <row r="212" spans="1:45" ht="15.75" customHeight="1" x14ac:dyDescent="0.3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</row>
    <row r="213" spans="1:45" ht="15.75" customHeight="1" x14ac:dyDescent="0.3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</row>
    <row r="214" spans="1:45" ht="15.75" customHeight="1" x14ac:dyDescent="0.3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</row>
    <row r="215" spans="1:45" ht="15.75" customHeight="1" x14ac:dyDescent="0.3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</row>
    <row r="216" spans="1:45" ht="15.75" customHeight="1" x14ac:dyDescent="0.3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</row>
    <row r="217" spans="1:45" ht="15.75" customHeight="1" x14ac:dyDescent="0.3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</row>
    <row r="218" spans="1:45" ht="15.75" customHeight="1" x14ac:dyDescent="0.3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</row>
    <row r="219" spans="1:45" ht="15.75" customHeight="1" x14ac:dyDescent="0.3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</row>
    <row r="220" spans="1:45" ht="15.75" customHeight="1" x14ac:dyDescent="0.3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</row>
    <row r="221" spans="1:45" ht="15.75" customHeight="1" x14ac:dyDescent="0.3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</row>
    <row r="222" spans="1:45" ht="15.75" customHeight="1" x14ac:dyDescent="0.3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</row>
    <row r="223" spans="1:45" ht="15.75" customHeight="1" x14ac:dyDescent="0.3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</row>
    <row r="224" spans="1:45" ht="15.75" customHeight="1" x14ac:dyDescent="0.3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</row>
    <row r="225" spans="1:45" ht="15.75" customHeight="1" x14ac:dyDescent="0.3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</row>
    <row r="226" spans="1:45" ht="15.75" customHeight="1" x14ac:dyDescent="0.3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</row>
    <row r="227" spans="1:45" ht="15.75" customHeight="1" x14ac:dyDescent="0.3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</row>
    <row r="228" spans="1:45" ht="15.75" customHeight="1" x14ac:dyDescent="0.3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</row>
    <row r="229" spans="1:45" ht="15.75" customHeight="1" x14ac:dyDescent="0.3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</row>
    <row r="230" spans="1:45" ht="15.75" customHeight="1" x14ac:dyDescent="0.3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</row>
    <row r="231" spans="1:45" ht="15.75" customHeight="1" x14ac:dyDescent="0.3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</row>
    <row r="232" spans="1:45" ht="15.75" customHeight="1" x14ac:dyDescent="0.3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</row>
    <row r="233" spans="1:45" ht="15.75" customHeight="1" x14ac:dyDescent="0.3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</row>
    <row r="234" spans="1:45" ht="15.75" customHeight="1" x14ac:dyDescent="0.3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</row>
    <row r="235" spans="1:45" ht="15.75" customHeight="1" x14ac:dyDescent="0.3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</row>
    <row r="236" spans="1:45" ht="15.75" customHeight="1" x14ac:dyDescent="0.3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</row>
    <row r="237" spans="1:45" ht="15.75" customHeight="1" x14ac:dyDescent="0.3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</row>
    <row r="238" spans="1:45" ht="15.75" customHeight="1" x14ac:dyDescent="0.3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</row>
    <row r="239" spans="1:45" ht="15.75" customHeight="1" x14ac:dyDescent="0.3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</row>
    <row r="240" spans="1:45" ht="15.75" customHeight="1" x14ac:dyDescent="0.3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</row>
    <row r="241" spans="1:45" ht="15.75" customHeight="1" x14ac:dyDescent="0.3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</row>
    <row r="242" spans="1:45" ht="15.75" customHeight="1" x14ac:dyDescent="0.3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</row>
    <row r="243" spans="1:45" ht="15.75" customHeight="1" x14ac:dyDescent="0.3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</row>
    <row r="244" spans="1:45" ht="15.75" customHeight="1" x14ac:dyDescent="0.3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</row>
    <row r="245" spans="1:45" ht="15.75" customHeight="1" x14ac:dyDescent="0.3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</row>
    <row r="246" spans="1:45" ht="15.75" customHeight="1" x14ac:dyDescent="0.3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</row>
    <row r="247" spans="1:45" ht="15.75" customHeight="1" x14ac:dyDescent="0.3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</row>
    <row r="248" spans="1:45" ht="15.75" customHeight="1" x14ac:dyDescent="0.3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</row>
    <row r="249" spans="1:45" ht="15.75" customHeight="1" x14ac:dyDescent="0.3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</row>
    <row r="250" spans="1:45" ht="15.75" customHeight="1" x14ac:dyDescent="0.3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</row>
    <row r="251" spans="1:45" ht="15.75" customHeight="1" x14ac:dyDescent="0.3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</row>
    <row r="252" spans="1:45" ht="15.75" customHeight="1" x14ac:dyDescent="0.3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</row>
    <row r="253" spans="1:45" ht="15.75" customHeight="1" x14ac:dyDescent="0.3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</row>
    <row r="254" spans="1:45" ht="15.75" customHeight="1" x14ac:dyDescent="0.3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</row>
    <row r="255" spans="1:45" ht="15.75" customHeight="1" x14ac:dyDescent="0.3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</row>
    <row r="256" spans="1:45" ht="15.75" customHeight="1" x14ac:dyDescent="0.3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</row>
    <row r="257" spans="1:45" ht="15.75" customHeight="1" x14ac:dyDescent="0.3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</row>
    <row r="258" spans="1:45" ht="15.75" customHeight="1" x14ac:dyDescent="0.3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</row>
    <row r="259" spans="1:45" ht="15.75" customHeight="1" x14ac:dyDescent="0.3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</row>
    <row r="260" spans="1:45" ht="15.75" customHeight="1" x14ac:dyDescent="0.3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</row>
    <row r="261" spans="1:45" ht="15.75" customHeight="1" x14ac:dyDescent="0.3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</row>
    <row r="262" spans="1:45" ht="15.75" customHeight="1" x14ac:dyDescent="0.3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</row>
    <row r="263" spans="1:45" ht="15.75" customHeight="1" x14ac:dyDescent="0.3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</row>
    <row r="264" spans="1:45" ht="15.75" customHeight="1" x14ac:dyDescent="0.3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</row>
    <row r="265" spans="1:45" ht="15.75" customHeight="1" x14ac:dyDescent="0.3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</row>
    <row r="266" spans="1:45" ht="15.75" customHeight="1" x14ac:dyDescent="0.3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</row>
    <row r="267" spans="1:45" ht="15.75" customHeight="1" x14ac:dyDescent="0.3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</row>
    <row r="268" spans="1:45" ht="15.75" customHeight="1" x14ac:dyDescent="0.3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</row>
    <row r="269" spans="1:45" ht="15.75" customHeight="1" x14ac:dyDescent="0.3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</row>
    <row r="270" spans="1:45" ht="15.75" customHeight="1" x14ac:dyDescent="0.3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</row>
    <row r="271" spans="1:45" ht="15.75" customHeight="1" x14ac:dyDescent="0.3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</row>
    <row r="272" spans="1:45" ht="15.75" customHeight="1" x14ac:dyDescent="0.3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</row>
    <row r="273" spans="1:45" ht="15.75" customHeight="1" x14ac:dyDescent="0.3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</row>
    <row r="274" spans="1:45" ht="15.75" customHeight="1" x14ac:dyDescent="0.3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</row>
    <row r="275" spans="1:45" ht="15.75" customHeight="1" x14ac:dyDescent="0.3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</row>
    <row r="276" spans="1:45" ht="15.75" customHeight="1" x14ac:dyDescent="0.3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</row>
    <row r="277" spans="1:45" ht="15.75" customHeight="1" x14ac:dyDescent="0.3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</row>
    <row r="278" spans="1:45" ht="15.75" customHeight="1" x14ac:dyDescent="0.3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</row>
    <row r="279" spans="1:45" ht="15.75" customHeight="1" x14ac:dyDescent="0.3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</row>
    <row r="280" spans="1:45" ht="15.75" customHeight="1" x14ac:dyDescent="0.3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</row>
    <row r="281" spans="1:45" ht="15.75" customHeight="1" x14ac:dyDescent="0.3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</row>
    <row r="282" spans="1:45" ht="15.75" customHeight="1" x14ac:dyDescent="0.3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</row>
    <row r="283" spans="1:45" ht="15.75" customHeight="1" x14ac:dyDescent="0.3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</row>
    <row r="284" spans="1:45" ht="15.75" customHeight="1" x14ac:dyDescent="0.3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</row>
    <row r="285" spans="1:45" ht="15.75" customHeight="1" x14ac:dyDescent="0.3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</row>
    <row r="286" spans="1:45" ht="15.75" customHeight="1" x14ac:dyDescent="0.3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</row>
    <row r="287" spans="1:45" ht="15.75" customHeight="1" x14ac:dyDescent="0.3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</row>
    <row r="288" spans="1:45" ht="15.75" customHeight="1" x14ac:dyDescent="0.3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</row>
    <row r="289" spans="1:45" ht="15.75" customHeight="1" x14ac:dyDescent="0.3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</row>
    <row r="290" spans="1:45" ht="15.75" customHeight="1" x14ac:dyDescent="0.3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</row>
    <row r="291" spans="1:45" ht="15.75" customHeight="1" x14ac:dyDescent="0.3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</row>
    <row r="292" spans="1:45" ht="15.75" customHeight="1" x14ac:dyDescent="0.3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</row>
    <row r="293" spans="1:45" ht="15.75" customHeight="1" x14ac:dyDescent="0.3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</row>
    <row r="294" spans="1:45" ht="15.75" customHeight="1" x14ac:dyDescent="0.3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</row>
    <row r="295" spans="1:45" ht="15.75" customHeight="1" x14ac:dyDescent="0.3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</row>
    <row r="296" spans="1:45" ht="15.75" customHeight="1" x14ac:dyDescent="0.3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</row>
    <row r="297" spans="1:45" ht="15.75" customHeight="1" x14ac:dyDescent="0.3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</row>
    <row r="298" spans="1:45" ht="15.75" customHeight="1" x14ac:dyDescent="0.3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</row>
    <row r="299" spans="1:45" ht="15.75" customHeight="1" x14ac:dyDescent="0.3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</row>
    <row r="300" spans="1:45" ht="15.75" customHeight="1" x14ac:dyDescent="0.3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</row>
    <row r="301" spans="1:45" ht="15.75" customHeight="1" x14ac:dyDescent="0.3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</row>
    <row r="302" spans="1:45" ht="15.75" customHeight="1" x14ac:dyDescent="0.3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</row>
    <row r="303" spans="1:45" ht="15.75" customHeight="1" x14ac:dyDescent="0.3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</row>
    <row r="304" spans="1:45" ht="15.75" customHeight="1" x14ac:dyDescent="0.3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</row>
    <row r="305" spans="1:45" ht="15.75" customHeight="1" x14ac:dyDescent="0.3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</row>
    <row r="306" spans="1:45" ht="15.75" customHeight="1" x14ac:dyDescent="0.3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</row>
    <row r="307" spans="1:45" ht="15.75" customHeight="1" x14ac:dyDescent="0.3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</row>
    <row r="308" spans="1:45" ht="15.75" customHeight="1" x14ac:dyDescent="0.3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</row>
    <row r="309" spans="1:45" ht="15.75" customHeight="1" x14ac:dyDescent="0.3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</row>
    <row r="310" spans="1:45" ht="15.75" customHeight="1" x14ac:dyDescent="0.3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</row>
    <row r="311" spans="1:45" ht="15.75" customHeight="1" x14ac:dyDescent="0.3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</row>
    <row r="312" spans="1:45" ht="15.75" customHeight="1" x14ac:dyDescent="0.3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</row>
    <row r="313" spans="1:45" ht="15.75" customHeight="1" x14ac:dyDescent="0.3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</row>
    <row r="314" spans="1:45" ht="15.75" customHeight="1" x14ac:dyDescent="0.3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</row>
    <row r="315" spans="1:45" ht="15.75" customHeight="1" x14ac:dyDescent="0.3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</row>
    <row r="316" spans="1:45" ht="15.75" customHeight="1" x14ac:dyDescent="0.3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</row>
    <row r="317" spans="1:45" ht="15.75" customHeight="1" x14ac:dyDescent="0.3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</row>
    <row r="318" spans="1:45" ht="15.75" customHeight="1" x14ac:dyDescent="0.3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</row>
    <row r="319" spans="1:45" ht="15.75" customHeight="1" x14ac:dyDescent="0.3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</row>
    <row r="320" spans="1:45" ht="15.75" customHeight="1" x14ac:dyDescent="0.3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</row>
    <row r="321" spans="1:45" ht="15.75" customHeight="1" x14ac:dyDescent="0.3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</row>
    <row r="322" spans="1:45" ht="15.75" customHeight="1" x14ac:dyDescent="0.3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</row>
    <row r="323" spans="1:45" ht="15.75" customHeight="1" x14ac:dyDescent="0.3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</row>
    <row r="324" spans="1:45" ht="15.75" customHeight="1" x14ac:dyDescent="0.3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</row>
    <row r="325" spans="1:45" ht="15.75" customHeight="1" x14ac:dyDescent="0.3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</row>
    <row r="326" spans="1:45" ht="15.75" customHeight="1" x14ac:dyDescent="0.3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</row>
    <row r="327" spans="1:45" ht="15.75" customHeight="1" x14ac:dyDescent="0.3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</row>
    <row r="328" spans="1:45" ht="15.75" customHeight="1" x14ac:dyDescent="0.3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</row>
    <row r="329" spans="1:45" ht="15.75" customHeight="1" x14ac:dyDescent="0.3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</row>
    <row r="330" spans="1:45" ht="15.75" customHeight="1" x14ac:dyDescent="0.3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</row>
    <row r="331" spans="1:45" ht="15.75" customHeight="1" x14ac:dyDescent="0.3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</row>
    <row r="332" spans="1:45" ht="15.75" customHeight="1" x14ac:dyDescent="0.3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</row>
    <row r="333" spans="1:45" ht="15.75" customHeight="1" x14ac:dyDescent="0.3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</row>
    <row r="334" spans="1:45" ht="15.75" customHeight="1" x14ac:dyDescent="0.3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</row>
    <row r="335" spans="1:45" ht="15.75" customHeight="1" x14ac:dyDescent="0.3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</row>
    <row r="336" spans="1:45" ht="15.75" customHeight="1" x14ac:dyDescent="0.3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</row>
    <row r="337" spans="1:45" ht="15.75" customHeight="1" x14ac:dyDescent="0.3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</row>
    <row r="338" spans="1:45" ht="15.75" customHeight="1" x14ac:dyDescent="0.3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</row>
    <row r="339" spans="1:45" ht="15.75" customHeight="1" x14ac:dyDescent="0.3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</row>
    <row r="340" spans="1:45" ht="15.75" customHeight="1" x14ac:dyDescent="0.3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</row>
    <row r="341" spans="1:45" ht="15.75" customHeight="1" x14ac:dyDescent="0.3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</row>
    <row r="342" spans="1:45" ht="15.75" customHeight="1" x14ac:dyDescent="0.3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</row>
    <row r="343" spans="1:45" ht="15.75" customHeight="1" x14ac:dyDescent="0.3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</row>
    <row r="344" spans="1:45" ht="15.75" customHeight="1" x14ac:dyDescent="0.3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</row>
    <row r="345" spans="1:45" ht="15.75" customHeight="1" x14ac:dyDescent="0.3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</row>
    <row r="346" spans="1:45" ht="15.75" customHeight="1" x14ac:dyDescent="0.3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</row>
    <row r="347" spans="1:45" ht="15.75" customHeight="1" x14ac:dyDescent="0.3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</row>
    <row r="348" spans="1:45" ht="15.75" customHeight="1" x14ac:dyDescent="0.3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</row>
    <row r="349" spans="1:45" ht="15.75" customHeight="1" x14ac:dyDescent="0.3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</row>
    <row r="350" spans="1:45" ht="15.75" customHeight="1" x14ac:dyDescent="0.3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</row>
    <row r="351" spans="1:45" ht="15.75" customHeight="1" x14ac:dyDescent="0.3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</row>
    <row r="352" spans="1:45" ht="15.75" customHeight="1" x14ac:dyDescent="0.3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</row>
    <row r="353" spans="1:45" ht="15.75" customHeight="1" x14ac:dyDescent="0.3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</row>
    <row r="354" spans="1:45" ht="15.75" customHeight="1" x14ac:dyDescent="0.3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</row>
    <row r="355" spans="1:45" ht="15.75" customHeight="1" x14ac:dyDescent="0.3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</row>
    <row r="356" spans="1:45" ht="15.75" customHeight="1" x14ac:dyDescent="0.3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</row>
    <row r="357" spans="1:45" ht="15.75" customHeight="1" x14ac:dyDescent="0.3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</row>
    <row r="358" spans="1:45" ht="15.75" customHeight="1" x14ac:dyDescent="0.3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</row>
    <row r="359" spans="1:45" ht="15.75" customHeight="1" x14ac:dyDescent="0.3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</row>
    <row r="360" spans="1:45" ht="15.75" customHeight="1" x14ac:dyDescent="0.3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</row>
    <row r="361" spans="1:45" ht="15.75" customHeight="1" x14ac:dyDescent="0.3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</row>
    <row r="362" spans="1:45" ht="15.75" customHeight="1" x14ac:dyDescent="0.3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</row>
    <row r="363" spans="1:45" ht="15.75" customHeight="1" x14ac:dyDescent="0.3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</row>
    <row r="364" spans="1:45" ht="15.75" customHeight="1" x14ac:dyDescent="0.3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</row>
    <row r="365" spans="1:45" ht="15.75" customHeight="1" x14ac:dyDescent="0.3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</row>
    <row r="366" spans="1:45" ht="15.75" customHeight="1" x14ac:dyDescent="0.3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</row>
    <row r="367" spans="1:45" ht="15.75" customHeight="1" x14ac:dyDescent="0.3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</row>
    <row r="368" spans="1:45" ht="15.75" customHeight="1" x14ac:dyDescent="0.3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</row>
    <row r="369" spans="1:45" ht="15.75" customHeight="1" x14ac:dyDescent="0.3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</row>
    <row r="370" spans="1:45" ht="15.75" customHeight="1" x14ac:dyDescent="0.3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</row>
    <row r="371" spans="1:45" ht="15.75" customHeight="1" x14ac:dyDescent="0.3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</row>
    <row r="372" spans="1:45" ht="15.75" customHeight="1" x14ac:dyDescent="0.3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</row>
    <row r="373" spans="1:45" ht="15.75" customHeight="1" x14ac:dyDescent="0.3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</row>
    <row r="374" spans="1:45" ht="15.75" customHeight="1" x14ac:dyDescent="0.3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</row>
    <row r="375" spans="1:45" ht="15.75" customHeight="1" x14ac:dyDescent="0.3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</row>
    <row r="376" spans="1:45" ht="15.75" customHeight="1" x14ac:dyDescent="0.3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</row>
    <row r="377" spans="1:45" ht="15.75" customHeight="1" x14ac:dyDescent="0.3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</row>
    <row r="378" spans="1:45" ht="15.75" customHeight="1" x14ac:dyDescent="0.3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</row>
    <row r="379" spans="1:45" ht="15.75" customHeight="1" x14ac:dyDescent="0.3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</row>
    <row r="380" spans="1:45" ht="15.75" customHeight="1" x14ac:dyDescent="0.3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</row>
    <row r="381" spans="1:45" ht="15.75" customHeight="1" x14ac:dyDescent="0.3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</row>
    <row r="382" spans="1:45" ht="15.75" customHeight="1" x14ac:dyDescent="0.3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</row>
    <row r="383" spans="1:45" ht="15.75" customHeight="1" x14ac:dyDescent="0.3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</row>
    <row r="384" spans="1:45" ht="15.75" customHeight="1" x14ac:dyDescent="0.3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</row>
    <row r="385" spans="1:45" ht="15.75" customHeight="1" x14ac:dyDescent="0.3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</row>
    <row r="386" spans="1:45" ht="15.75" customHeight="1" x14ac:dyDescent="0.3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</row>
    <row r="387" spans="1:45" ht="15.75" customHeight="1" x14ac:dyDescent="0.3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</row>
    <row r="388" spans="1:45" ht="15.75" customHeight="1" x14ac:dyDescent="0.3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</row>
    <row r="389" spans="1:45" ht="15.75" customHeight="1" x14ac:dyDescent="0.3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</row>
    <row r="390" spans="1:45" ht="15.75" customHeight="1" x14ac:dyDescent="0.3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</row>
    <row r="391" spans="1:45" ht="15.75" customHeight="1" x14ac:dyDescent="0.3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</row>
    <row r="392" spans="1:45" ht="15.75" customHeight="1" x14ac:dyDescent="0.3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</row>
    <row r="393" spans="1:45" ht="15.75" customHeight="1" x14ac:dyDescent="0.3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</row>
    <row r="394" spans="1:45" ht="15.75" customHeight="1" x14ac:dyDescent="0.3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</row>
    <row r="395" spans="1:45" ht="15.75" customHeight="1" x14ac:dyDescent="0.3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</row>
    <row r="396" spans="1:45" ht="15.75" customHeight="1" x14ac:dyDescent="0.3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</row>
    <row r="397" spans="1:45" ht="15.75" customHeight="1" x14ac:dyDescent="0.3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</row>
    <row r="398" spans="1:45" ht="15.75" customHeight="1" x14ac:dyDescent="0.35"/>
    <row r="399" spans="1:45" ht="15.75" customHeight="1" x14ac:dyDescent="0.35"/>
    <row r="400" spans="1:45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25">
    <mergeCell ref="B178:J178"/>
    <mergeCell ref="B186:J186"/>
    <mergeCell ref="B194:J194"/>
    <mergeCell ref="B114:J114"/>
    <mergeCell ref="B122:J122"/>
    <mergeCell ref="B130:J130"/>
    <mergeCell ref="B138:J138"/>
    <mergeCell ref="B146:J146"/>
    <mergeCell ref="B154:J154"/>
    <mergeCell ref="B162:J162"/>
    <mergeCell ref="B77:J77"/>
    <mergeCell ref="B85:J85"/>
    <mergeCell ref="B93:J93"/>
    <mergeCell ref="B106:J106"/>
    <mergeCell ref="B170:J170"/>
    <mergeCell ref="B37:J37"/>
    <mergeCell ref="B45:J45"/>
    <mergeCell ref="B53:J53"/>
    <mergeCell ref="B61:J61"/>
    <mergeCell ref="B69:J69"/>
    <mergeCell ref="AS3:AS4"/>
    <mergeCell ref="B5:J5"/>
    <mergeCell ref="B13:J13"/>
    <mergeCell ref="B21:J21"/>
    <mergeCell ref="B29:J29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AS1000"/>
  <sheetViews>
    <sheetView workbookViewId="0"/>
  </sheetViews>
  <sheetFormatPr defaultColWidth="14.453125" defaultRowHeight="15" customHeight="1" x14ac:dyDescent="0.35"/>
  <cols>
    <col min="1" max="1" width="4.08984375" customWidth="1"/>
    <col min="2" max="2" width="11.54296875" customWidth="1"/>
    <col min="3" max="4" width="8" customWidth="1"/>
    <col min="5" max="5" width="8" hidden="1" customWidth="1"/>
    <col min="6" max="6" width="18.453125" customWidth="1"/>
    <col min="7" max="7" width="4.08984375" customWidth="1"/>
    <col min="8" max="8" width="3.453125" customWidth="1"/>
    <col min="9" max="9" width="4.08984375" customWidth="1"/>
    <col min="10" max="10" width="19.81640625" customWidth="1"/>
    <col min="11" max="11" width="9.08984375" hidden="1" customWidth="1"/>
    <col min="12" max="12" width="15.08984375" customWidth="1"/>
    <col min="13" max="14" width="9.08984375" customWidth="1"/>
    <col min="15" max="15" width="4.08984375" customWidth="1"/>
    <col min="16" max="17" width="16.54296875" customWidth="1"/>
    <col min="18" max="18" width="5.54296875" customWidth="1"/>
    <col min="19" max="21" width="3.81640625" customWidth="1"/>
    <col min="22" max="24" width="4.453125" customWidth="1"/>
    <col min="25" max="25" width="5.453125" customWidth="1"/>
    <col min="26" max="26" width="11.08984375" customWidth="1"/>
    <col min="27" max="27" width="9.08984375" customWidth="1"/>
    <col min="28" max="28" width="9.08984375" hidden="1" customWidth="1"/>
    <col min="29" max="29" width="10.08984375" hidden="1" customWidth="1"/>
    <col min="30" max="30" width="15.81640625" hidden="1" customWidth="1"/>
    <col min="31" max="39" width="9.08984375" hidden="1" customWidth="1"/>
    <col min="40" max="40" width="13.453125" hidden="1" customWidth="1"/>
    <col min="41" max="41" width="14.453125" hidden="1"/>
    <col min="42" max="43" width="9.08984375" customWidth="1"/>
    <col min="44" max="44" width="10" customWidth="1"/>
    <col min="45" max="45" width="28.54296875" customWidth="1"/>
  </cols>
  <sheetData>
    <row r="1" spans="1:45" ht="14.5" x14ac:dyDescent="0.35">
      <c r="A1" s="7"/>
      <c r="B1" s="8"/>
      <c r="C1" s="8"/>
      <c r="D1" s="8"/>
      <c r="E1" s="7"/>
      <c r="F1" s="7"/>
      <c r="G1" s="7"/>
      <c r="H1" s="7"/>
      <c r="I1" s="7"/>
      <c r="J1" s="7"/>
      <c r="K1" s="7"/>
      <c r="L1" s="8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1:45" ht="14.5" x14ac:dyDescent="0.35">
      <c r="A2" s="7"/>
      <c r="B2" s="8"/>
      <c r="C2" s="8"/>
      <c r="D2" s="8"/>
      <c r="E2" s="7"/>
      <c r="F2" s="9" t="s">
        <v>29</v>
      </c>
      <c r="G2" s="7"/>
      <c r="H2" s="7"/>
      <c r="I2" s="7"/>
      <c r="J2" s="7"/>
      <c r="K2" s="7"/>
      <c r="L2" s="8"/>
      <c r="M2" s="7"/>
      <c r="N2" s="7"/>
      <c r="O2" s="7"/>
      <c r="P2" s="9" t="s">
        <v>140</v>
      </c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</row>
    <row r="3" spans="1:45" ht="14.5" x14ac:dyDescent="0.35">
      <c r="A3" s="7"/>
      <c r="B3" s="8"/>
      <c r="C3" s="8"/>
      <c r="D3" s="8"/>
      <c r="E3" s="7"/>
      <c r="F3" s="7"/>
      <c r="G3" s="7"/>
      <c r="H3" s="7"/>
      <c r="I3" s="7"/>
      <c r="J3" s="7"/>
      <c r="K3" s="7"/>
      <c r="L3" s="8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97" t="s">
        <v>31</v>
      </c>
    </row>
    <row r="4" spans="1:45" ht="14.5" x14ac:dyDescent="0.35">
      <c r="A4" s="7"/>
      <c r="B4" s="14" t="s">
        <v>33</v>
      </c>
      <c r="C4" s="14" t="s">
        <v>34</v>
      </c>
      <c r="D4" s="14" t="s">
        <v>35</v>
      </c>
      <c r="E4" s="81" t="s">
        <v>36</v>
      </c>
      <c r="F4" s="7"/>
      <c r="G4" s="7"/>
      <c r="H4" s="7"/>
      <c r="I4" s="7"/>
      <c r="J4" s="7"/>
      <c r="K4" s="12" t="s">
        <v>36</v>
      </c>
      <c r="L4" s="8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92"/>
    </row>
    <row r="5" spans="1:45" ht="14.5" x14ac:dyDescent="0.35">
      <c r="A5" s="7"/>
      <c r="B5" s="98" t="s">
        <v>37</v>
      </c>
      <c r="C5" s="99"/>
      <c r="D5" s="99"/>
      <c r="E5" s="99"/>
      <c r="F5" s="99"/>
      <c r="G5" s="99"/>
      <c r="H5" s="99"/>
      <c r="I5" s="99"/>
      <c r="J5" s="99"/>
      <c r="K5" s="82"/>
      <c r="L5" s="14" t="s">
        <v>38</v>
      </c>
      <c r="M5" s="7"/>
      <c r="N5" s="7"/>
      <c r="O5" s="15" t="s">
        <v>39</v>
      </c>
      <c r="P5" s="15" t="s">
        <v>40</v>
      </c>
      <c r="Q5" s="15" t="s">
        <v>41</v>
      </c>
      <c r="R5" s="15" t="s">
        <v>42</v>
      </c>
      <c r="S5" s="15" t="s">
        <v>43</v>
      </c>
      <c r="T5" s="15" t="s">
        <v>44</v>
      </c>
      <c r="U5" s="15" t="s">
        <v>45</v>
      </c>
      <c r="V5" s="15" t="s">
        <v>46</v>
      </c>
      <c r="W5" s="15" t="s">
        <v>47</v>
      </c>
      <c r="X5" s="15" t="s">
        <v>48</v>
      </c>
      <c r="Y5" s="15" t="s">
        <v>49</v>
      </c>
      <c r="Z5" s="17" t="s">
        <v>50</v>
      </c>
      <c r="AA5" s="7"/>
      <c r="AB5" s="15" t="s">
        <v>51</v>
      </c>
      <c r="AC5" s="15" t="s">
        <v>40</v>
      </c>
      <c r="AD5" s="15" t="s">
        <v>41</v>
      </c>
      <c r="AE5" s="15" t="s">
        <v>42</v>
      </c>
      <c r="AF5" s="15" t="s">
        <v>43</v>
      </c>
      <c r="AG5" s="15" t="s">
        <v>44</v>
      </c>
      <c r="AH5" s="15" t="s">
        <v>45</v>
      </c>
      <c r="AI5" s="19" t="s">
        <v>46</v>
      </c>
      <c r="AJ5" s="19" t="s">
        <v>47</v>
      </c>
      <c r="AK5" s="20" t="s">
        <v>48</v>
      </c>
      <c r="AL5" s="20" t="s">
        <v>49</v>
      </c>
      <c r="AM5" s="21" t="s">
        <v>52</v>
      </c>
      <c r="AN5" s="22" t="s">
        <v>53</v>
      </c>
      <c r="AO5" s="22" t="s">
        <v>54</v>
      </c>
      <c r="AP5" s="22"/>
      <c r="AQ5" s="7">
        <v>1</v>
      </c>
      <c r="AR5" s="2" t="s">
        <v>2</v>
      </c>
      <c r="AS5" s="2" t="s">
        <v>75</v>
      </c>
    </row>
    <row r="6" spans="1:45" ht="15.5" x14ac:dyDescent="0.35">
      <c r="A6" s="7"/>
      <c r="B6" s="83">
        <v>43106</v>
      </c>
      <c r="C6" s="78">
        <v>0.39583333333333331</v>
      </c>
      <c r="D6" s="78" t="s">
        <v>56</v>
      </c>
      <c r="E6" s="58">
        <f t="shared" ref="E6:E7" si="0">IF(ISNUMBER(G6),IF(G6&gt;I6,3,IF(G6=I6,1,0))," ")</f>
        <v>0</v>
      </c>
      <c r="F6" s="14" t="str">
        <f t="shared" ref="F6:F7" si="1">VLOOKUP($AQ5,$AQ$3:$AS$12,3,0)</f>
        <v>Nuno Silva</v>
      </c>
      <c r="G6" s="79">
        <v>1</v>
      </c>
      <c r="H6" s="14" t="s">
        <v>57</v>
      </c>
      <c r="I6" s="79">
        <v>4</v>
      </c>
      <c r="J6" s="80" t="str">
        <f>VLOOKUP($AQ9,$AQ$3:$AS$12,3,0)</f>
        <v>Cláudio Garcia</v>
      </c>
      <c r="K6" s="71">
        <f t="shared" ref="K6:K7" si="2">IF(ISNUMBER(G6),IF(I6&gt;G6,3,IF(I6=G6,1,0))," ")</f>
        <v>3</v>
      </c>
      <c r="L6" s="14" t="str">
        <f>VLOOKUP(AQ8,$AQ$3:$AS$12,3,0)</f>
        <v>Pedro Araújo</v>
      </c>
      <c r="M6" s="46"/>
      <c r="N6" s="8">
        <v>1</v>
      </c>
      <c r="O6" s="2">
        <v>1</v>
      </c>
      <c r="P6" s="84" t="str">
        <f t="shared" ref="P6:P11" si="3">VLOOKUP($N6,$AB$2:$AL$1048576,2,0)</f>
        <v>Jogador 5</v>
      </c>
      <c r="Q6" s="84" t="str">
        <f t="shared" ref="Q6:Q8" si="4">VLOOKUP($N6,AB:AL,3,0)</f>
        <v>Cláudio Garcia</v>
      </c>
      <c r="R6" s="84">
        <f t="shared" ref="R6:R11" si="5">VLOOKUP($N6,$AB:$AL,4,0)</f>
        <v>8</v>
      </c>
      <c r="S6" s="84">
        <f t="shared" ref="S6:S11" si="6">VLOOKUP($N6,$AB:$AL,5,0)</f>
        <v>7</v>
      </c>
      <c r="T6" s="84">
        <f t="shared" ref="T6:T11" si="7">VLOOKUP($N6,$AB:$AL,6,0)</f>
        <v>0</v>
      </c>
      <c r="U6" s="84">
        <f t="shared" ref="U6:U11" si="8">VLOOKUP($N6,$AB:$AL,7,0)</f>
        <v>1</v>
      </c>
      <c r="V6" s="84">
        <f t="shared" ref="V6:V11" si="9">VLOOKUP($N6,$AB:$AL,8,0)</f>
        <v>41</v>
      </c>
      <c r="W6" s="84">
        <f t="shared" ref="W6:W11" si="10">VLOOKUP($N6,$AB:$AL,9,0)</f>
        <v>4</v>
      </c>
      <c r="X6" s="84">
        <f t="shared" ref="X6:X11" si="11">VLOOKUP($N6,$AB:$AL,10,0)</f>
        <v>37</v>
      </c>
      <c r="Y6" s="85">
        <f t="shared" ref="Y6:Y11" si="12">VLOOKUP($N6,$AB:$AL,11,0)</f>
        <v>21</v>
      </c>
      <c r="Z6" s="86">
        <f>400*50/100</f>
        <v>200</v>
      </c>
      <c r="AA6" s="7"/>
      <c r="AB6" s="2">
        <f t="shared" ref="AB6:AB11" si="13">RANK(AM6,$AM$6:$AM$11,1)</f>
        <v>3</v>
      </c>
      <c r="AC6" s="2" t="s">
        <v>2</v>
      </c>
      <c r="AD6" s="14" t="str">
        <f t="shared" ref="AD6:AD11" si="14">VLOOKUP($AQ5,$AQ$3:$AS$12,3,0)</f>
        <v>Nuno Silva</v>
      </c>
      <c r="AE6" s="2">
        <f t="shared" ref="AE6:AE11" si="15">COUNTIFS(F:F,AS5,G:G,"&gt;=0")+COUNTIFS(J:J,AS5,I:I,"&gt;=0")</f>
        <v>8</v>
      </c>
      <c r="AF6" s="2">
        <f t="shared" ref="AF6:AF11" si="16">COUNTIFS($F:$F,$AS5,$E:$E,3)+COUNTIFS($J:$J,$AS5,$K:$K,3)</f>
        <v>4</v>
      </c>
      <c r="AG6" s="2">
        <f t="shared" ref="AG6:AG11" si="17">COUNTIFS($F:$F,$AS5,$E:$E,1)+COUNTIFS($J:$J,$AS5,$K:$K,1)</f>
        <v>0</v>
      </c>
      <c r="AH6" s="2">
        <f t="shared" ref="AH6:AH11" si="18">COUNTIFS($F:$F,$AS5,$E:$E,0)+COUNTIFS($J:$J,$AS5,$K:$K,0)</f>
        <v>4</v>
      </c>
      <c r="AI6" s="2">
        <f t="shared" ref="AI6:AI11" si="19">SUMIF(F:F,AS5,G:G)+SUMIF(J:J,AS5,I:I)</f>
        <v>20</v>
      </c>
      <c r="AJ6" s="2">
        <f t="shared" ref="AJ6:AJ11" si="20">SUMIFS(G:G,J:J,AS5)+SUMIFS(I:I,F:F,AS5)</f>
        <v>18</v>
      </c>
      <c r="AK6" s="2">
        <f t="shared" ref="AK6:AK11" si="21">AI6-AJ6</f>
        <v>2</v>
      </c>
      <c r="AL6" s="2">
        <f t="shared" ref="AL6:AL11" si="22">SUMIF(F:F,AS5,E:E)+SUMIF(J:J,AS5,K:K)</f>
        <v>12</v>
      </c>
      <c r="AM6" s="35">
        <f t="shared" ref="AM6:AM11" si="23">+AO6+AN6*0.005</f>
        <v>3.0150000000000001</v>
      </c>
      <c r="AN6" s="8">
        <f t="shared" ref="AN6:AN11" si="24">RANK(AK6,$AK$6:$AK$11,0)</f>
        <v>3</v>
      </c>
      <c r="AO6" s="8">
        <f t="shared" ref="AO6:AO11" si="25">RANK(AL6,$AL$6:$AL$11,0)</f>
        <v>3</v>
      </c>
      <c r="AP6" s="7"/>
      <c r="AQ6" s="7">
        <v>2</v>
      </c>
      <c r="AR6" s="2" t="s">
        <v>5</v>
      </c>
      <c r="AS6" s="2" t="s">
        <v>129</v>
      </c>
    </row>
    <row r="7" spans="1:45" ht="15.5" x14ac:dyDescent="0.35">
      <c r="A7" s="7"/>
      <c r="B7" s="83">
        <v>43106</v>
      </c>
      <c r="C7" s="78">
        <v>0.39583333333333331</v>
      </c>
      <c r="D7" s="78" t="s">
        <v>59</v>
      </c>
      <c r="E7" s="58" t="str">
        <f t="shared" si="0"/>
        <v xml:space="preserve"> </v>
      </c>
      <c r="F7" s="14" t="str">
        <f t="shared" si="1"/>
        <v>João Pascoal</v>
      </c>
      <c r="G7" s="79"/>
      <c r="H7" s="14" t="s">
        <v>57</v>
      </c>
      <c r="I7" s="79"/>
      <c r="J7" s="80" t="str">
        <f>VLOOKUP($AQ7,$AQ$3:$AS$12,3,0)</f>
        <v>Miguel Castro</v>
      </c>
      <c r="K7" s="71" t="str">
        <f t="shared" si="2"/>
        <v xml:space="preserve"> </v>
      </c>
      <c r="L7" s="14" t="s">
        <v>141</v>
      </c>
      <c r="M7" s="46"/>
      <c r="N7" s="8">
        <v>2</v>
      </c>
      <c r="O7" s="2">
        <v>2</v>
      </c>
      <c r="P7" s="2" t="str">
        <f t="shared" si="3"/>
        <v>Jogador 3</v>
      </c>
      <c r="Q7" s="2" t="str">
        <f t="shared" si="4"/>
        <v>Miguel Castro</v>
      </c>
      <c r="R7" s="2">
        <f t="shared" si="5"/>
        <v>8</v>
      </c>
      <c r="S7" s="2">
        <f t="shared" si="6"/>
        <v>7</v>
      </c>
      <c r="T7" s="2">
        <f t="shared" si="7"/>
        <v>0</v>
      </c>
      <c r="U7" s="2">
        <f t="shared" si="8"/>
        <v>1</v>
      </c>
      <c r="V7" s="2">
        <f t="shared" si="9"/>
        <v>31</v>
      </c>
      <c r="W7" s="2">
        <f t="shared" si="10"/>
        <v>7</v>
      </c>
      <c r="X7" s="2">
        <f t="shared" si="11"/>
        <v>24</v>
      </c>
      <c r="Y7" s="35">
        <f t="shared" si="12"/>
        <v>21</v>
      </c>
      <c r="Z7" s="86">
        <f>300*50/100</f>
        <v>150</v>
      </c>
      <c r="AA7" s="7"/>
      <c r="AB7" s="2">
        <f t="shared" si="13"/>
        <v>6</v>
      </c>
      <c r="AC7" s="2" t="s">
        <v>5</v>
      </c>
      <c r="AD7" s="14" t="str">
        <f t="shared" si="14"/>
        <v>João Pascoal</v>
      </c>
      <c r="AE7" s="2">
        <f t="shared" si="15"/>
        <v>0</v>
      </c>
      <c r="AF7" s="2">
        <f t="shared" si="16"/>
        <v>0</v>
      </c>
      <c r="AG7" s="2">
        <f t="shared" si="17"/>
        <v>0</v>
      </c>
      <c r="AH7" s="2">
        <f t="shared" si="18"/>
        <v>0</v>
      </c>
      <c r="AI7" s="2">
        <f t="shared" si="19"/>
        <v>0</v>
      </c>
      <c r="AJ7" s="2">
        <f t="shared" si="20"/>
        <v>0</v>
      </c>
      <c r="AK7" s="2">
        <f t="shared" si="21"/>
        <v>0</v>
      </c>
      <c r="AL7" s="2">
        <f t="shared" si="22"/>
        <v>0</v>
      </c>
      <c r="AM7" s="35">
        <f t="shared" si="23"/>
        <v>6.02</v>
      </c>
      <c r="AN7" s="8">
        <f t="shared" si="24"/>
        <v>4</v>
      </c>
      <c r="AO7" s="8">
        <f t="shared" si="25"/>
        <v>6</v>
      </c>
      <c r="AP7" s="7"/>
      <c r="AQ7" s="7">
        <v>3</v>
      </c>
      <c r="AR7" s="2" t="s">
        <v>8</v>
      </c>
      <c r="AS7" s="2" t="s">
        <v>58</v>
      </c>
    </row>
    <row r="8" spans="1:45" ht="15.5" x14ac:dyDescent="0.35">
      <c r="A8" s="7"/>
      <c r="B8" s="8"/>
      <c r="C8" s="8"/>
      <c r="D8" s="8"/>
      <c r="E8" s="7"/>
      <c r="F8" s="7"/>
      <c r="G8" s="7"/>
      <c r="H8" s="7"/>
      <c r="I8" s="7"/>
      <c r="J8" s="7"/>
      <c r="K8" s="7"/>
      <c r="L8" s="46"/>
      <c r="M8" s="46"/>
      <c r="N8" s="8">
        <v>3</v>
      </c>
      <c r="O8" s="2">
        <v>3</v>
      </c>
      <c r="P8" s="2" t="str">
        <f t="shared" si="3"/>
        <v>Jogador 1</v>
      </c>
      <c r="Q8" s="2" t="str">
        <f t="shared" si="4"/>
        <v>Nuno Silva</v>
      </c>
      <c r="R8" s="2">
        <f t="shared" si="5"/>
        <v>8</v>
      </c>
      <c r="S8" s="2">
        <f t="shared" si="6"/>
        <v>4</v>
      </c>
      <c r="T8" s="2">
        <f t="shared" si="7"/>
        <v>0</v>
      </c>
      <c r="U8" s="2">
        <f t="shared" si="8"/>
        <v>4</v>
      </c>
      <c r="V8" s="2">
        <f t="shared" si="9"/>
        <v>20</v>
      </c>
      <c r="W8" s="2">
        <f t="shared" si="10"/>
        <v>18</v>
      </c>
      <c r="X8" s="2">
        <f t="shared" si="11"/>
        <v>2</v>
      </c>
      <c r="Y8" s="35">
        <f t="shared" si="12"/>
        <v>12</v>
      </c>
      <c r="Z8" s="86">
        <f>250*50/100</f>
        <v>125</v>
      </c>
      <c r="AA8" s="7"/>
      <c r="AB8" s="2">
        <f t="shared" si="13"/>
        <v>2</v>
      </c>
      <c r="AC8" s="2" t="s">
        <v>8</v>
      </c>
      <c r="AD8" s="14" t="str">
        <f t="shared" si="14"/>
        <v>Miguel Castro</v>
      </c>
      <c r="AE8" s="2">
        <f t="shared" si="15"/>
        <v>8</v>
      </c>
      <c r="AF8" s="2">
        <f t="shared" si="16"/>
        <v>7</v>
      </c>
      <c r="AG8" s="2">
        <f t="shared" si="17"/>
        <v>0</v>
      </c>
      <c r="AH8" s="2">
        <f t="shared" si="18"/>
        <v>1</v>
      </c>
      <c r="AI8" s="2">
        <f t="shared" si="19"/>
        <v>31</v>
      </c>
      <c r="AJ8" s="2">
        <f t="shared" si="20"/>
        <v>7</v>
      </c>
      <c r="AK8" s="2">
        <f t="shared" si="21"/>
        <v>24</v>
      </c>
      <c r="AL8" s="2">
        <f t="shared" si="22"/>
        <v>21</v>
      </c>
      <c r="AM8" s="35">
        <f t="shared" si="23"/>
        <v>1.01</v>
      </c>
      <c r="AN8" s="8">
        <f t="shared" si="24"/>
        <v>2</v>
      </c>
      <c r="AO8" s="8">
        <f t="shared" si="25"/>
        <v>1</v>
      </c>
      <c r="AP8" s="7"/>
      <c r="AQ8" s="7">
        <v>4</v>
      </c>
      <c r="AR8" s="2" t="s">
        <v>11</v>
      </c>
      <c r="AS8" s="2" t="s">
        <v>127</v>
      </c>
    </row>
    <row r="9" spans="1:45" ht="15.5" x14ac:dyDescent="0.35">
      <c r="A9" s="7"/>
      <c r="B9" s="8"/>
      <c r="C9" s="8"/>
      <c r="D9" s="8"/>
      <c r="E9" s="7"/>
      <c r="F9" s="7"/>
      <c r="G9" s="7"/>
      <c r="H9" s="7"/>
      <c r="I9" s="7"/>
      <c r="J9" s="7"/>
      <c r="K9" s="7"/>
      <c r="L9" s="8"/>
      <c r="M9" s="46"/>
      <c r="N9" s="8">
        <v>4</v>
      </c>
      <c r="O9" s="2">
        <v>4</v>
      </c>
      <c r="P9" s="2" t="str">
        <f t="shared" si="3"/>
        <v>Jogador 4</v>
      </c>
      <c r="Q9" s="2" t="str">
        <f t="shared" ref="Q9:Q11" si="26">VLOOKUP($N9,$AB:$AL,3,0)</f>
        <v>Pedro Araújo</v>
      </c>
      <c r="R9" s="2">
        <f t="shared" si="5"/>
        <v>8</v>
      </c>
      <c r="S9" s="2">
        <f t="shared" si="6"/>
        <v>1</v>
      </c>
      <c r="T9" s="2">
        <f t="shared" si="7"/>
        <v>0</v>
      </c>
      <c r="U9" s="2">
        <f t="shared" si="8"/>
        <v>7</v>
      </c>
      <c r="V9" s="2">
        <f t="shared" si="9"/>
        <v>5</v>
      </c>
      <c r="W9" s="2">
        <f t="shared" si="10"/>
        <v>36</v>
      </c>
      <c r="X9" s="2">
        <f t="shared" si="11"/>
        <v>-31</v>
      </c>
      <c r="Y9" s="35">
        <f t="shared" si="12"/>
        <v>3</v>
      </c>
      <c r="Z9" s="86">
        <f>220*50/100</f>
        <v>110</v>
      </c>
      <c r="AA9" s="7"/>
      <c r="AB9" s="2">
        <f t="shared" si="13"/>
        <v>4</v>
      </c>
      <c r="AC9" s="2" t="s">
        <v>11</v>
      </c>
      <c r="AD9" s="14" t="str">
        <f t="shared" si="14"/>
        <v>Pedro Araújo</v>
      </c>
      <c r="AE9" s="2">
        <f t="shared" si="15"/>
        <v>8</v>
      </c>
      <c r="AF9" s="2">
        <f t="shared" si="16"/>
        <v>1</v>
      </c>
      <c r="AG9" s="2">
        <f t="shared" si="17"/>
        <v>0</v>
      </c>
      <c r="AH9" s="2">
        <f t="shared" si="18"/>
        <v>7</v>
      </c>
      <c r="AI9" s="2">
        <f t="shared" si="19"/>
        <v>5</v>
      </c>
      <c r="AJ9" s="2">
        <f t="shared" si="20"/>
        <v>36</v>
      </c>
      <c r="AK9" s="2">
        <f t="shared" si="21"/>
        <v>-31</v>
      </c>
      <c r="AL9" s="2">
        <f t="shared" si="22"/>
        <v>3</v>
      </c>
      <c r="AM9" s="35">
        <f t="shared" si="23"/>
        <v>4.0250000000000004</v>
      </c>
      <c r="AN9" s="8">
        <f t="shared" si="24"/>
        <v>5</v>
      </c>
      <c r="AO9" s="8">
        <f t="shared" si="25"/>
        <v>4</v>
      </c>
      <c r="AP9" s="7"/>
      <c r="AQ9" s="7">
        <v>5</v>
      </c>
      <c r="AR9" s="2" t="s">
        <v>14</v>
      </c>
      <c r="AS9" s="2" t="s">
        <v>130</v>
      </c>
    </row>
    <row r="10" spans="1:45" ht="14.5" x14ac:dyDescent="0.35">
      <c r="A10" s="7"/>
      <c r="B10" s="8"/>
      <c r="C10" s="8"/>
      <c r="D10" s="8"/>
      <c r="E10" s="7"/>
      <c r="F10" s="7"/>
      <c r="G10" s="7"/>
      <c r="H10" s="7"/>
      <c r="I10" s="7"/>
      <c r="J10" s="7"/>
      <c r="K10" s="7"/>
      <c r="L10" s="8"/>
      <c r="M10" s="7"/>
      <c r="N10" s="8">
        <v>5</v>
      </c>
      <c r="O10" s="2">
        <v>5</v>
      </c>
      <c r="P10" s="2" t="str">
        <f t="shared" si="3"/>
        <v>Jogador 6</v>
      </c>
      <c r="Q10" s="2" t="str">
        <f t="shared" si="26"/>
        <v>Pedro Trindade</v>
      </c>
      <c r="R10" s="2">
        <f t="shared" si="5"/>
        <v>8</v>
      </c>
      <c r="S10" s="2">
        <f t="shared" si="6"/>
        <v>1</v>
      </c>
      <c r="T10" s="2">
        <f t="shared" si="7"/>
        <v>0</v>
      </c>
      <c r="U10" s="2">
        <f t="shared" si="8"/>
        <v>7</v>
      </c>
      <c r="V10" s="2">
        <f t="shared" si="9"/>
        <v>5</v>
      </c>
      <c r="W10" s="2">
        <f t="shared" si="10"/>
        <v>37</v>
      </c>
      <c r="X10" s="2">
        <f t="shared" si="11"/>
        <v>-32</v>
      </c>
      <c r="Y10" s="35">
        <f t="shared" si="12"/>
        <v>3</v>
      </c>
      <c r="Z10" s="86">
        <f>215*50/100</f>
        <v>107.5</v>
      </c>
      <c r="AA10" s="7"/>
      <c r="AB10" s="2">
        <f t="shared" si="13"/>
        <v>1</v>
      </c>
      <c r="AC10" s="2" t="s">
        <v>14</v>
      </c>
      <c r="AD10" s="14" t="str">
        <f t="shared" si="14"/>
        <v>Cláudio Garcia</v>
      </c>
      <c r="AE10" s="2">
        <f t="shared" si="15"/>
        <v>8</v>
      </c>
      <c r="AF10" s="2">
        <f t="shared" si="16"/>
        <v>7</v>
      </c>
      <c r="AG10" s="2">
        <f t="shared" si="17"/>
        <v>0</v>
      </c>
      <c r="AH10" s="2">
        <f t="shared" si="18"/>
        <v>1</v>
      </c>
      <c r="AI10" s="2">
        <f t="shared" si="19"/>
        <v>41</v>
      </c>
      <c r="AJ10" s="2">
        <f t="shared" si="20"/>
        <v>4</v>
      </c>
      <c r="AK10" s="2">
        <f t="shared" si="21"/>
        <v>37</v>
      </c>
      <c r="AL10" s="2">
        <f t="shared" si="22"/>
        <v>21</v>
      </c>
      <c r="AM10" s="35">
        <f t="shared" si="23"/>
        <v>1.0049999999999999</v>
      </c>
      <c r="AN10" s="8">
        <f t="shared" si="24"/>
        <v>1</v>
      </c>
      <c r="AO10" s="8">
        <f t="shared" si="25"/>
        <v>1</v>
      </c>
      <c r="AP10" s="7"/>
      <c r="AQ10" s="7">
        <v>6</v>
      </c>
      <c r="AR10" s="2" t="s">
        <v>17</v>
      </c>
      <c r="AS10" s="2" t="s">
        <v>128</v>
      </c>
    </row>
    <row r="11" spans="1:45" ht="14.5" x14ac:dyDescent="0.35">
      <c r="A11" s="7"/>
      <c r="B11" s="14" t="s">
        <v>33</v>
      </c>
      <c r="C11" s="14" t="s">
        <v>34</v>
      </c>
      <c r="D11" s="14" t="s">
        <v>35</v>
      </c>
      <c r="E11" s="12" t="s">
        <v>36</v>
      </c>
      <c r="F11" s="7"/>
      <c r="G11" s="7"/>
      <c r="H11" s="7"/>
      <c r="I11" s="7"/>
      <c r="J11" s="7"/>
      <c r="K11" s="12" t="s">
        <v>36</v>
      </c>
      <c r="L11" s="8"/>
      <c r="M11" s="7"/>
      <c r="N11" s="8">
        <v>6</v>
      </c>
      <c r="O11" s="2">
        <v>6</v>
      </c>
      <c r="P11" s="2" t="str">
        <f t="shared" si="3"/>
        <v>Jogador 2</v>
      </c>
      <c r="Q11" s="2" t="str">
        <f t="shared" si="26"/>
        <v>João Pascoal</v>
      </c>
      <c r="R11" s="2">
        <f t="shared" si="5"/>
        <v>0</v>
      </c>
      <c r="S11" s="2">
        <f t="shared" si="6"/>
        <v>0</v>
      </c>
      <c r="T11" s="2">
        <f t="shared" si="7"/>
        <v>0</v>
      </c>
      <c r="U11" s="2">
        <f t="shared" si="8"/>
        <v>0</v>
      </c>
      <c r="V11" s="2">
        <f t="shared" si="9"/>
        <v>0</v>
      </c>
      <c r="W11" s="2">
        <f t="shared" si="10"/>
        <v>0</v>
      </c>
      <c r="X11" s="2">
        <f t="shared" si="11"/>
        <v>0</v>
      </c>
      <c r="Y11" s="35">
        <f t="shared" si="12"/>
        <v>0</v>
      </c>
      <c r="Z11" s="86">
        <f>210*50/100</f>
        <v>105</v>
      </c>
      <c r="AA11" s="7"/>
      <c r="AB11" s="2">
        <f t="shared" si="13"/>
        <v>5</v>
      </c>
      <c r="AC11" s="2" t="s">
        <v>17</v>
      </c>
      <c r="AD11" s="14" t="str">
        <f t="shared" si="14"/>
        <v>Pedro Trindade</v>
      </c>
      <c r="AE11" s="2">
        <f t="shared" si="15"/>
        <v>8</v>
      </c>
      <c r="AF11" s="2">
        <f t="shared" si="16"/>
        <v>1</v>
      </c>
      <c r="AG11" s="2">
        <f t="shared" si="17"/>
        <v>0</v>
      </c>
      <c r="AH11" s="2">
        <f t="shared" si="18"/>
        <v>7</v>
      </c>
      <c r="AI11" s="2">
        <f t="shared" si="19"/>
        <v>5</v>
      </c>
      <c r="AJ11" s="2">
        <f t="shared" si="20"/>
        <v>37</v>
      </c>
      <c r="AK11" s="2">
        <f t="shared" si="21"/>
        <v>-32</v>
      </c>
      <c r="AL11" s="2">
        <f t="shared" si="22"/>
        <v>3</v>
      </c>
      <c r="AM11" s="35">
        <f t="shared" si="23"/>
        <v>4.03</v>
      </c>
      <c r="AN11" s="8">
        <f t="shared" si="24"/>
        <v>6</v>
      </c>
      <c r="AO11" s="8">
        <f t="shared" si="25"/>
        <v>4</v>
      </c>
      <c r="AP11" s="7"/>
      <c r="AQ11" s="7"/>
      <c r="AR11" s="7"/>
      <c r="AS11" s="7"/>
    </row>
    <row r="12" spans="1:45" ht="14.5" x14ac:dyDescent="0.35">
      <c r="A12" s="7"/>
      <c r="B12" s="93" t="s">
        <v>65</v>
      </c>
      <c r="C12" s="94"/>
      <c r="D12" s="94"/>
      <c r="E12" s="94"/>
      <c r="F12" s="94"/>
      <c r="G12" s="94"/>
      <c r="H12" s="94"/>
      <c r="I12" s="94"/>
      <c r="J12" s="94"/>
      <c r="K12" s="12"/>
      <c r="L12" s="10" t="s">
        <v>38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</row>
    <row r="13" spans="1:45" ht="15.5" x14ac:dyDescent="0.35">
      <c r="A13" s="7"/>
      <c r="B13" s="83">
        <v>43106</v>
      </c>
      <c r="C13" s="78">
        <v>0.43055555555555558</v>
      </c>
      <c r="D13" s="78"/>
      <c r="E13" s="58">
        <f t="shared" ref="E13:E14" si="27">IF(ISNUMBER(G13),IF(G13&gt;I13,3,IF(G13=I13,1,0))," ")</f>
        <v>3</v>
      </c>
      <c r="F13" s="14" t="str">
        <f>VLOOKUP($AQ8,$AQ$3:$AS$12,3,0)</f>
        <v>Pedro Araújo</v>
      </c>
      <c r="G13" s="79">
        <v>3</v>
      </c>
      <c r="H13" s="14" t="s">
        <v>57</v>
      </c>
      <c r="I13" s="79">
        <v>0</v>
      </c>
      <c r="J13" s="80" t="str">
        <f>VLOOKUP($AQ10,$AQ$3:$AS$12,3,0)</f>
        <v>Pedro Trindade</v>
      </c>
      <c r="K13" s="71">
        <f t="shared" ref="K13:K14" si="28">IF(ISNUMBER(G13),IF(I13&gt;G13,3,IF(I13=G13,1,0))," ")</f>
        <v>0</v>
      </c>
      <c r="L13" s="14"/>
      <c r="M13" s="46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</row>
    <row r="14" spans="1:45" ht="15.5" x14ac:dyDescent="0.35">
      <c r="A14" s="7"/>
      <c r="B14" s="83">
        <v>43106</v>
      </c>
      <c r="C14" s="78">
        <v>0.43055555555555558</v>
      </c>
      <c r="D14" s="78"/>
      <c r="E14" s="58">
        <f t="shared" si="27"/>
        <v>0</v>
      </c>
      <c r="F14" s="14" t="str">
        <f>VLOOKUP(AQ7,$AQ$3:$AS$12,3,0)</f>
        <v>Miguel Castro</v>
      </c>
      <c r="G14" s="79">
        <v>0</v>
      </c>
      <c r="H14" s="14" t="s">
        <v>57</v>
      </c>
      <c r="I14" s="79">
        <v>3</v>
      </c>
      <c r="J14" s="14" t="str">
        <f>VLOOKUP(AQ9,$AQ$3:$AS$12,3,0)</f>
        <v>Cláudio Garcia</v>
      </c>
      <c r="K14" s="71">
        <f t="shared" si="28"/>
        <v>3</v>
      </c>
      <c r="L14" s="14" t="str">
        <f>VLOOKUP($AQ5,$AQ$3:$AS$12,3,0)</f>
        <v>Nuno Silva</v>
      </c>
      <c r="M14" s="46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</row>
    <row r="15" spans="1:45" ht="15.5" x14ac:dyDescent="0.35">
      <c r="A15" s="7"/>
      <c r="B15" s="8"/>
      <c r="C15" s="8"/>
      <c r="D15" s="8"/>
      <c r="E15" s="7"/>
      <c r="F15" s="7"/>
      <c r="G15" s="7"/>
      <c r="H15" s="7"/>
      <c r="I15" s="7"/>
      <c r="J15" s="7"/>
      <c r="K15" s="7"/>
      <c r="L15" s="46"/>
      <c r="M15" s="46"/>
      <c r="N15" s="7"/>
      <c r="O15" s="7"/>
      <c r="P15" s="7"/>
      <c r="Q15" s="7"/>
      <c r="R15" s="53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</row>
    <row r="16" spans="1:45" ht="15.5" x14ac:dyDescent="0.35">
      <c r="A16" s="7"/>
      <c r="B16" s="8"/>
      <c r="C16" s="8"/>
      <c r="D16" s="8"/>
      <c r="E16" s="7"/>
      <c r="F16" s="7"/>
      <c r="G16" s="7"/>
      <c r="H16" s="7"/>
      <c r="I16" s="7"/>
      <c r="J16" s="7"/>
      <c r="K16" s="7"/>
      <c r="L16" s="46"/>
      <c r="M16" s="7"/>
      <c r="N16" s="7"/>
      <c r="O16" s="7"/>
      <c r="P16" s="7"/>
      <c r="Q16" s="7"/>
      <c r="R16" s="53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</row>
    <row r="17" spans="1:45" ht="14.5" x14ac:dyDescent="0.35">
      <c r="A17" s="7"/>
      <c r="B17" s="8"/>
      <c r="C17" s="8"/>
      <c r="D17" s="8"/>
      <c r="E17" s="7"/>
      <c r="F17" s="7"/>
      <c r="G17" s="7"/>
      <c r="H17" s="7"/>
      <c r="I17" s="7"/>
      <c r="J17" s="7"/>
      <c r="K17" s="7"/>
      <c r="L17" s="8"/>
      <c r="M17" s="7"/>
      <c r="N17" s="7"/>
      <c r="O17" s="7"/>
      <c r="P17" s="8"/>
      <c r="Q17" s="8"/>
      <c r="R17" s="53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</row>
    <row r="18" spans="1:45" ht="14.5" x14ac:dyDescent="0.35">
      <c r="A18" s="7"/>
      <c r="B18" s="14" t="s">
        <v>33</v>
      </c>
      <c r="C18" s="14" t="s">
        <v>34</v>
      </c>
      <c r="D18" s="14" t="s">
        <v>35</v>
      </c>
      <c r="E18" s="12" t="s">
        <v>36</v>
      </c>
      <c r="F18" s="7"/>
      <c r="G18" s="7"/>
      <c r="H18" s="7"/>
      <c r="I18" s="7"/>
      <c r="J18" s="7"/>
      <c r="K18" s="12" t="s">
        <v>36</v>
      </c>
      <c r="L18" s="8"/>
      <c r="M18" s="7"/>
      <c r="N18" s="7"/>
      <c r="O18" s="7"/>
      <c r="P18" s="8" t="s">
        <v>142</v>
      </c>
      <c r="Q18" s="8"/>
      <c r="R18" s="53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</row>
    <row r="19" spans="1:45" ht="14.5" x14ac:dyDescent="0.35">
      <c r="A19" s="7"/>
      <c r="B19" s="93" t="s">
        <v>71</v>
      </c>
      <c r="C19" s="94"/>
      <c r="D19" s="94"/>
      <c r="E19" s="94"/>
      <c r="F19" s="94"/>
      <c r="G19" s="94"/>
      <c r="H19" s="94"/>
      <c r="I19" s="94"/>
      <c r="J19" s="94"/>
      <c r="K19" s="12"/>
      <c r="L19" s="14" t="s">
        <v>38</v>
      </c>
      <c r="M19" s="7"/>
      <c r="N19" s="7"/>
      <c r="O19" s="7"/>
      <c r="P19" s="8"/>
      <c r="Q19" s="8"/>
      <c r="R19" s="53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</row>
    <row r="20" spans="1:45" ht="15.5" x14ac:dyDescent="0.35">
      <c r="A20" s="7"/>
      <c r="B20" s="83">
        <v>43106</v>
      </c>
      <c r="C20" s="78">
        <v>0.46527777777777773</v>
      </c>
      <c r="D20" s="78"/>
      <c r="E20" s="58">
        <f t="shared" ref="E20:E21" si="29">IF(ISNUMBER(G20),IF(G20&gt;I20,3,IF(G20=I20,1,0))," ")</f>
        <v>3</v>
      </c>
      <c r="F20" s="14" t="str">
        <f>VLOOKUP($AQ5,$AQ$3:$AS$12,3,0)</f>
        <v>Nuno Silva</v>
      </c>
      <c r="G20" s="79">
        <v>4</v>
      </c>
      <c r="H20" s="14" t="s">
        <v>57</v>
      </c>
      <c r="I20" s="79">
        <v>0</v>
      </c>
      <c r="J20" s="80" t="str">
        <f>VLOOKUP($AQ10,$AQ$3:$AS$12,3,0)</f>
        <v>Pedro Trindade</v>
      </c>
      <c r="K20" s="58">
        <f t="shared" ref="K20:K21" si="30">IF(ISNUMBER(G20),IF(I20&gt;G20,3,IF(I20=G20,1,0))," ")</f>
        <v>0</v>
      </c>
      <c r="L20" s="14" t="str">
        <f>VLOOKUP($AQ7,$AQ$3:$AS$12,3,0)</f>
        <v>Miguel Castro</v>
      </c>
      <c r="M20" s="7"/>
      <c r="N20" s="7"/>
      <c r="O20" s="7"/>
      <c r="P20" s="89" t="s">
        <v>122</v>
      </c>
      <c r="Q20" s="89" t="s">
        <v>130</v>
      </c>
      <c r="R20" s="53"/>
      <c r="S20" s="7">
        <v>2</v>
      </c>
      <c r="T20" s="7" t="s">
        <v>143</v>
      </c>
      <c r="U20" s="7">
        <v>2</v>
      </c>
      <c r="V20" s="7"/>
      <c r="W20" s="7" t="s">
        <v>144</v>
      </c>
      <c r="X20" s="7">
        <v>3</v>
      </c>
      <c r="Y20" s="7">
        <v>2</v>
      </c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</row>
    <row r="21" spans="1:45" ht="15.75" customHeight="1" x14ac:dyDescent="0.35">
      <c r="A21" s="7"/>
      <c r="B21" s="83">
        <v>43106</v>
      </c>
      <c r="C21" s="78">
        <v>0.46527777777777773</v>
      </c>
      <c r="D21" s="78"/>
      <c r="E21" s="58" t="str">
        <f t="shared" si="29"/>
        <v xml:space="preserve"> </v>
      </c>
      <c r="F21" s="14" t="str">
        <f>VLOOKUP(AQ6,$AQ$3:$AS$12,3,0)</f>
        <v>João Pascoal</v>
      </c>
      <c r="G21" s="79"/>
      <c r="H21" s="14" t="s">
        <v>57</v>
      </c>
      <c r="I21" s="79"/>
      <c r="J21" s="80" t="str">
        <f>VLOOKUP(AQ8,$AQ$3:$AS$12,3,0)</f>
        <v>Pedro Araújo</v>
      </c>
      <c r="K21" s="58" t="str">
        <f t="shared" si="30"/>
        <v xml:space="preserve"> </v>
      </c>
      <c r="L21" s="14" t="s">
        <v>145</v>
      </c>
      <c r="M21" s="7"/>
      <c r="N21" s="7"/>
      <c r="O21" s="7"/>
      <c r="P21" s="8" t="s">
        <v>125</v>
      </c>
      <c r="Q21" s="90" t="s">
        <v>58</v>
      </c>
      <c r="R21" s="53"/>
      <c r="S21" s="7">
        <v>3</v>
      </c>
      <c r="T21" s="7" t="s">
        <v>143</v>
      </c>
      <c r="U21" s="7">
        <v>4</v>
      </c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</row>
    <row r="22" spans="1:45" ht="15.75" customHeight="1" x14ac:dyDescent="0.35">
      <c r="A22" s="7"/>
      <c r="B22" s="8"/>
      <c r="C22" s="8"/>
      <c r="D22" s="8"/>
      <c r="E22" s="7"/>
      <c r="F22" s="7"/>
      <c r="G22" s="7"/>
      <c r="H22" s="7"/>
      <c r="I22" s="7"/>
      <c r="J22" s="7"/>
      <c r="K22" s="7"/>
      <c r="L22" s="46"/>
      <c r="M22" s="7"/>
      <c r="N22" s="7"/>
      <c r="O22" s="7"/>
      <c r="P22" s="7"/>
      <c r="Q22" s="7"/>
      <c r="R22" s="53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</row>
    <row r="23" spans="1:45" ht="15.75" customHeight="1" x14ac:dyDescent="0.35">
      <c r="A23" s="7"/>
      <c r="B23" s="8"/>
      <c r="C23" s="8"/>
      <c r="D23" s="8"/>
      <c r="E23" s="7"/>
      <c r="F23" s="7"/>
      <c r="G23" s="7"/>
      <c r="H23" s="7"/>
      <c r="I23" s="7"/>
      <c r="J23" s="7"/>
      <c r="K23" s="7"/>
      <c r="L23" s="46"/>
      <c r="M23" s="7"/>
      <c r="N23" s="7"/>
      <c r="O23" s="7"/>
      <c r="P23" s="8"/>
      <c r="Q23" s="8"/>
      <c r="R23" s="53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</row>
    <row r="24" spans="1:45" ht="15.75" customHeight="1" x14ac:dyDescent="0.35">
      <c r="A24" s="7"/>
      <c r="B24" s="8"/>
      <c r="C24" s="8"/>
      <c r="D24" s="8"/>
      <c r="E24" s="7"/>
      <c r="F24" s="7"/>
      <c r="G24" s="7"/>
      <c r="H24" s="7"/>
      <c r="I24" s="7"/>
      <c r="J24" s="7"/>
      <c r="K24" s="7"/>
      <c r="L24" s="46"/>
      <c r="M24" s="7"/>
      <c r="N24" s="7"/>
      <c r="O24" s="7"/>
      <c r="P24" s="8"/>
      <c r="Q24" s="8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</row>
    <row r="25" spans="1:45" ht="15.75" customHeight="1" x14ac:dyDescent="0.35">
      <c r="A25" s="7"/>
      <c r="B25" s="14" t="s">
        <v>33</v>
      </c>
      <c r="C25" s="14" t="s">
        <v>34</v>
      </c>
      <c r="D25" s="14" t="s">
        <v>35</v>
      </c>
      <c r="E25" s="12" t="s">
        <v>36</v>
      </c>
      <c r="F25" s="7"/>
      <c r="G25" s="7"/>
      <c r="H25" s="7"/>
      <c r="I25" s="7"/>
      <c r="J25" s="7"/>
      <c r="K25" s="12" t="s">
        <v>36</v>
      </c>
      <c r="L25" s="8"/>
      <c r="M25" s="7"/>
      <c r="N25" s="7"/>
      <c r="O25" s="7"/>
      <c r="P25" s="8"/>
      <c r="Q25" s="8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</row>
    <row r="26" spans="1:45" ht="15.75" customHeight="1" x14ac:dyDescent="0.35">
      <c r="A26" s="7"/>
      <c r="B26" s="93" t="s">
        <v>74</v>
      </c>
      <c r="C26" s="94"/>
      <c r="D26" s="94"/>
      <c r="E26" s="94"/>
      <c r="F26" s="94"/>
      <c r="G26" s="94"/>
      <c r="H26" s="94"/>
      <c r="I26" s="94"/>
      <c r="J26" s="94"/>
      <c r="K26" s="12"/>
      <c r="L26" s="14" t="s">
        <v>38</v>
      </c>
      <c r="M26" s="7"/>
      <c r="N26" s="7"/>
      <c r="O26" s="7"/>
      <c r="P26" s="8"/>
      <c r="Q26" s="8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</row>
    <row r="27" spans="1:45" ht="15.75" customHeight="1" x14ac:dyDescent="0.35">
      <c r="A27" s="7"/>
      <c r="B27" s="83">
        <v>43106</v>
      </c>
      <c r="C27" s="78">
        <v>0.5</v>
      </c>
      <c r="D27" s="78"/>
      <c r="E27" s="58">
        <f t="shared" ref="E27:E28" si="31">IF(ISNUMBER(G27),IF(G27&gt;I27,3,IF(G27=I27,1,0))," ")</f>
        <v>3</v>
      </c>
      <c r="F27" s="14" t="str">
        <f t="shared" ref="F27:F28" si="32">VLOOKUP($AQ5,$AQ$3:$AS$12,3,0)</f>
        <v>Nuno Silva</v>
      </c>
      <c r="G27" s="79">
        <v>5</v>
      </c>
      <c r="H27" s="14" t="s">
        <v>57</v>
      </c>
      <c r="I27" s="79">
        <v>1</v>
      </c>
      <c r="J27" s="80" t="str">
        <f t="shared" ref="J27:J28" si="33">VLOOKUP($AQ8,$AQ$3:$AS$12,3,0)</f>
        <v>Pedro Araújo</v>
      </c>
      <c r="K27" s="58">
        <f t="shared" ref="K27:K28" si="34">IF(ISNUMBER(G27),IF(I27&gt;G27,3,IF(I27=G27,1,0))," ")</f>
        <v>0</v>
      </c>
      <c r="L27" s="14" t="str">
        <f>VLOOKUP(AQ10,$AQ$3:$AS$12,3,0)</f>
        <v>Pedro Trindade</v>
      </c>
      <c r="M27" s="7"/>
      <c r="N27" s="7"/>
      <c r="O27" s="7"/>
      <c r="P27" s="8"/>
      <c r="Q27" s="8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</row>
    <row r="28" spans="1:45" ht="15.75" customHeight="1" x14ac:dyDescent="0.35">
      <c r="A28" s="7"/>
      <c r="B28" s="83">
        <v>43106</v>
      </c>
      <c r="C28" s="78">
        <v>0.5</v>
      </c>
      <c r="D28" s="78"/>
      <c r="E28" s="58" t="str">
        <f t="shared" si="31"/>
        <v xml:space="preserve"> </v>
      </c>
      <c r="F28" s="14" t="str">
        <f t="shared" si="32"/>
        <v>João Pascoal</v>
      </c>
      <c r="G28" s="79"/>
      <c r="H28" s="14" t="s">
        <v>57</v>
      </c>
      <c r="I28" s="79"/>
      <c r="J28" s="80" t="str">
        <f t="shared" si="33"/>
        <v>Cláudio Garcia</v>
      </c>
      <c r="K28" s="58" t="str">
        <f t="shared" si="34"/>
        <v xml:space="preserve"> </v>
      </c>
      <c r="L28" s="14" t="s">
        <v>145</v>
      </c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</row>
    <row r="29" spans="1:45" ht="15.75" customHeight="1" x14ac:dyDescent="0.35">
      <c r="A29" s="7"/>
      <c r="B29" s="8"/>
      <c r="C29" s="8"/>
      <c r="D29" s="8"/>
      <c r="E29" s="7"/>
      <c r="F29" s="7"/>
      <c r="G29" s="7"/>
      <c r="H29" s="7"/>
      <c r="I29" s="7"/>
      <c r="J29" s="7"/>
      <c r="K29" s="7"/>
      <c r="L29" s="46"/>
      <c r="M29" s="7"/>
      <c r="N29" s="7"/>
      <c r="O29" s="7"/>
      <c r="P29" s="8"/>
      <c r="Q29" s="8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</row>
    <row r="30" spans="1:45" ht="15.75" customHeight="1" x14ac:dyDescent="0.35">
      <c r="A30" s="7"/>
      <c r="B30" s="8"/>
      <c r="C30" s="8"/>
      <c r="D30" s="8"/>
      <c r="E30" s="7"/>
      <c r="F30" s="7"/>
      <c r="G30" s="7"/>
      <c r="H30" s="7"/>
      <c r="I30" s="7"/>
      <c r="J30" s="7"/>
      <c r="K30" s="7"/>
      <c r="L30" s="46"/>
      <c r="M30" s="7"/>
      <c r="N30" s="7"/>
      <c r="O30" s="7"/>
      <c r="P30" s="8"/>
      <c r="Q30" s="8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</row>
    <row r="31" spans="1:45" ht="15.75" customHeight="1" x14ac:dyDescent="0.35">
      <c r="A31" s="7"/>
      <c r="B31" s="8"/>
      <c r="C31" s="8"/>
      <c r="D31" s="8"/>
      <c r="E31" s="7"/>
      <c r="F31" s="7"/>
      <c r="G31" s="7"/>
      <c r="H31" s="7"/>
      <c r="I31" s="7"/>
      <c r="J31" s="7"/>
      <c r="K31" s="7"/>
      <c r="L31" s="46"/>
      <c r="M31" s="7"/>
      <c r="N31" s="7"/>
      <c r="O31" s="7"/>
      <c r="P31" s="8"/>
      <c r="Q31" s="8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</row>
    <row r="32" spans="1:45" ht="15.75" customHeight="1" x14ac:dyDescent="0.35">
      <c r="A32" s="7"/>
      <c r="B32" s="14" t="s">
        <v>33</v>
      </c>
      <c r="C32" s="14" t="s">
        <v>34</v>
      </c>
      <c r="D32" s="14" t="s">
        <v>35</v>
      </c>
      <c r="E32" s="12" t="s">
        <v>36</v>
      </c>
      <c r="F32" s="7"/>
      <c r="G32" s="7"/>
      <c r="H32" s="7"/>
      <c r="I32" s="7"/>
      <c r="J32" s="7"/>
      <c r="K32" s="12" t="s">
        <v>36</v>
      </c>
      <c r="L32" s="46"/>
      <c r="M32" s="7"/>
      <c r="N32" s="7"/>
      <c r="O32" s="7"/>
      <c r="P32" s="8"/>
      <c r="Q32" s="8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</row>
    <row r="33" spans="1:45" ht="15.75" customHeight="1" x14ac:dyDescent="0.35">
      <c r="A33" s="7"/>
      <c r="B33" s="93" t="s">
        <v>76</v>
      </c>
      <c r="C33" s="94"/>
      <c r="D33" s="94"/>
      <c r="E33" s="94"/>
      <c r="F33" s="94"/>
      <c r="G33" s="94"/>
      <c r="H33" s="94"/>
      <c r="I33" s="94"/>
      <c r="J33" s="94"/>
      <c r="K33" s="12"/>
      <c r="L33" s="14" t="s">
        <v>38</v>
      </c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</row>
    <row r="34" spans="1:45" ht="15.75" customHeight="1" x14ac:dyDescent="0.35">
      <c r="A34" s="7"/>
      <c r="B34" s="83">
        <v>43106</v>
      </c>
      <c r="C34" s="78">
        <v>0.56944444444444442</v>
      </c>
      <c r="D34" s="78"/>
      <c r="E34" s="58">
        <f t="shared" ref="E34:E35" si="35">IF(ISNUMBER(G34),IF(G34&gt;I34,3,IF(G34=I34,1,0))," ")</f>
        <v>3</v>
      </c>
      <c r="F34" s="14" t="str">
        <f t="shared" ref="F34:F35" si="36">VLOOKUP($AQ7,$AQ$3:$AS$12,3,0)</f>
        <v>Miguel Castro</v>
      </c>
      <c r="G34" s="79">
        <v>5</v>
      </c>
      <c r="H34" s="14" t="s">
        <v>57</v>
      </c>
      <c r="I34" s="79">
        <v>0</v>
      </c>
      <c r="J34" s="80" t="str">
        <f>VLOOKUP($AQ10,$AQ$3:$AS$12,3,0)</f>
        <v>Pedro Trindade</v>
      </c>
      <c r="K34" s="58">
        <f t="shared" ref="K34:K35" si="37">IF(ISNUMBER(G34),IF(I34&gt;G34,3,IF(I34=G34,1,0))," ")</f>
        <v>0</v>
      </c>
      <c r="L34" s="14" t="str">
        <f>VLOOKUP($AQ5,$AQ$3:$AS$12,3,0)</f>
        <v>Nuno Silva</v>
      </c>
      <c r="M34" s="7"/>
      <c r="N34" s="7"/>
      <c r="O34" s="7"/>
      <c r="P34" s="8"/>
      <c r="Q34" s="8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</row>
    <row r="35" spans="1:45" ht="15.75" customHeight="1" x14ac:dyDescent="0.35">
      <c r="A35" s="7"/>
      <c r="B35" s="83">
        <v>43106</v>
      </c>
      <c r="C35" s="78">
        <v>0.56944444444444442</v>
      </c>
      <c r="D35" s="78"/>
      <c r="E35" s="58">
        <f t="shared" si="35"/>
        <v>0</v>
      </c>
      <c r="F35" s="14" t="str">
        <f t="shared" si="36"/>
        <v>Pedro Araújo</v>
      </c>
      <c r="G35" s="79">
        <v>0</v>
      </c>
      <c r="H35" s="14" t="s">
        <v>57</v>
      </c>
      <c r="I35" s="79">
        <v>7</v>
      </c>
      <c r="J35" s="80" t="str">
        <f>VLOOKUP($AQ9,$AQ$3:$AS$12,3,0)</f>
        <v>Cláudio Garcia</v>
      </c>
      <c r="K35" s="58">
        <f t="shared" si="37"/>
        <v>3</v>
      </c>
      <c r="L35" s="14"/>
      <c r="M35" s="7"/>
      <c r="N35" s="7"/>
      <c r="O35" s="7"/>
      <c r="P35" s="8"/>
      <c r="Q35" s="8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</row>
    <row r="36" spans="1:45" ht="15.75" customHeight="1" x14ac:dyDescent="0.35">
      <c r="A36" s="7"/>
      <c r="B36" s="8"/>
      <c r="C36" s="8"/>
      <c r="D36" s="8"/>
      <c r="E36" s="7"/>
      <c r="F36" s="7"/>
      <c r="G36" s="7"/>
      <c r="H36" s="7"/>
      <c r="I36" s="7"/>
      <c r="J36" s="7"/>
      <c r="K36" s="7"/>
      <c r="L36" s="8"/>
      <c r="M36" s="7"/>
      <c r="N36" s="7"/>
      <c r="O36" s="7"/>
      <c r="P36" s="8"/>
      <c r="Q36" s="8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</row>
    <row r="37" spans="1:45" ht="15.75" customHeight="1" x14ac:dyDescent="0.35">
      <c r="A37" s="7"/>
      <c r="B37" s="8"/>
      <c r="C37" s="8"/>
      <c r="D37" s="8"/>
      <c r="E37" s="7"/>
      <c r="F37" s="7"/>
      <c r="G37" s="7"/>
      <c r="H37" s="7"/>
      <c r="I37" s="7"/>
      <c r="J37" s="7"/>
      <c r="K37" s="7"/>
      <c r="L37" s="46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</row>
    <row r="38" spans="1:45" ht="15.75" customHeight="1" x14ac:dyDescent="0.35">
      <c r="A38" s="7"/>
      <c r="B38" s="8"/>
      <c r="C38" s="8"/>
      <c r="D38" s="8"/>
      <c r="E38" s="7"/>
      <c r="F38" s="7"/>
      <c r="G38" s="7"/>
      <c r="H38" s="7"/>
      <c r="I38" s="7"/>
      <c r="J38" s="7"/>
      <c r="K38" s="7"/>
      <c r="L38" s="46"/>
      <c r="M38" s="7"/>
      <c r="N38" s="7"/>
      <c r="O38" s="7"/>
      <c r="P38" s="8"/>
      <c r="Q38" s="8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</row>
    <row r="39" spans="1:45" ht="15.75" customHeight="1" x14ac:dyDescent="0.35">
      <c r="A39" s="7"/>
      <c r="B39" s="14" t="s">
        <v>33</v>
      </c>
      <c r="C39" s="14" t="s">
        <v>34</v>
      </c>
      <c r="D39" s="14" t="s">
        <v>35</v>
      </c>
      <c r="E39" s="12" t="s">
        <v>36</v>
      </c>
      <c r="F39" s="7"/>
      <c r="G39" s="7"/>
      <c r="H39" s="7"/>
      <c r="I39" s="7"/>
      <c r="J39" s="7"/>
      <c r="K39" s="12" t="s">
        <v>36</v>
      </c>
      <c r="L39" s="46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</row>
    <row r="40" spans="1:45" ht="15.75" customHeight="1" x14ac:dyDescent="0.35">
      <c r="A40" s="7"/>
      <c r="B40" s="93" t="s">
        <v>77</v>
      </c>
      <c r="C40" s="94"/>
      <c r="D40" s="94"/>
      <c r="E40" s="94"/>
      <c r="F40" s="94"/>
      <c r="G40" s="94"/>
      <c r="H40" s="94"/>
      <c r="I40" s="94"/>
      <c r="J40" s="94"/>
      <c r="K40" s="12"/>
      <c r="L40" s="14" t="s">
        <v>38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</row>
    <row r="41" spans="1:45" ht="15.75" customHeight="1" x14ac:dyDescent="0.35">
      <c r="A41" s="7"/>
      <c r="B41" s="83">
        <v>43106</v>
      </c>
      <c r="C41" s="78">
        <v>0.60416666666666663</v>
      </c>
      <c r="D41" s="78"/>
      <c r="E41" s="58">
        <f t="shared" ref="E41:E42" si="38">IF(ISNUMBER(G41),IF(G41&gt;I41,3,IF(G41=I41,1,0))," ")</f>
        <v>0</v>
      </c>
      <c r="F41" s="14" t="str">
        <f t="shared" ref="F41:F42" si="39">VLOOKUP($AQ5,$AQ$3:$AS$12,3,0)</f>
        <v>Nuno Silva</v>
      </c>
      <c r="G41" s="79">
        <v>1</v>
      </c>
      <c r="H41" s="14" t="s">
        <v>57</v>
      </c>
      <c r="I41" s="79">
        <v>4</v>
      </c>
      <c r="J41" s="14" t="str">
        <f>VLOOKUP($AQ7,$AQ$3:$AS$12,3,0)</f>
        <v>Miguel Castro</v>
      </c>
      <c r="K41" s="58">
        <f t="shared" ref="K41:K42" si="40">IF(ISNUMBER(G41),IF(I41&gt;G41,3,IF(I41=G41,1,0))," ")</f>
        <v>3</v>
      </c>
      <c r="L41" s="14" t="str">
        <f t="shared" ref="L41:L42" si="41">VLOOKUP($AQ8,$AQ$3:$AS$12,3,0)</f>
        <v>Pedro Araújo</v>
      </c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</row>
    <row r="42" spans="1:45" ht="15.75" customHeight="1" x14ac:dyDescent="0.35">
      <c r="A42" s="7"/>
      <c r="B42" s="83">
        <v>43106</v>
      </c>
      <c r="C42" s="78">
        <v>0.60416666666666663</v>
      </c>
      <c r="D42" s="78"/>
      <c r="E42" s="58" t="str">
        <f t="shared" si="38"/>
        <v xml:space="preserve"> </v>
      </c>
      <c r="F42" s="14" t="str">
        <f t="shared" si="39"/>
        <v>João Pascoal</v>
      </c>
      <c r="G42" s="79"/>
      <c r="H42" s="14" t="s">
        <v>57</v>
      </c>
      <c r="I42" s="79"/>
      <c r="J42" s="80" t="str">
        <f>VLOOKUP($AQ10,$AQ$3:$AS$12,3,0)</f>
        <v>Pedro Trindade</v>
      </c>
      <c r="K42" s="58" t="str">
        <f t="shared" si="40"/>
        <v xml:space="preserve"> </v>
      </c>
      <c r="L42" s="14" t="str">
        <f t="shared" si="41"/>
        <v>Cláudio Garcia</v>
      </c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</row>
    <row r="43" spans="1:45" ht="15.75" customHeight="1" x14ac:dyDescent="0.35">
      <c r="A43" s="7"/>
      <c r="B43" s="8"/>
      <c r="C43" s="8"/>
      <c r="D43" s="8"/>
      <c r="E43" s="7"/>
      <c r="F43" s="7"/>
      <c r="G43" s="7"/>
      <c r="H43" s="7"/>
      <c r="I43" s="7"/>
      <c r="J43" s="7"/>
      <c r="K43" s="7"/>
      <c r="L43" s="8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</row>
    <row r="44" spans="1:45" ht="15.75" customHeight="1" x14ac:dyDescent="0.35">
      <c r="A44" s="7"/>
      <c r="B44" s="8"/>
      <c r="C44" s="8"/>
      <c r="D44" s="8"/>
      <c r="E44" s="7"/>
      <c r="F44" s="7"/>
      <c r="G44" s="7"/>
      <c r="H44" s="7"/>
      <c r="I44" s="7"/>
      <c r="J44" s="7"/>
      <c r="K44" s="7"/>
      <c r="L44" s="8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</row>
    <row r="45" spans="1:45" ht="15.75" customHeight="1" x14ac:dyDescent="0.35">
      <c r="A45" s="7"/>
      <c r="B45" s="8"/>
      <c r="C45" s="8"/>
      <c r="D45" s="8"/>
      <c r="E45" s="7"/>
      <c r="F45" s="7"/>
      <c r="G45" s="7"/>
      <c r="H45" s="7"/>
      <c r="I45" s="7"/>
      <c r="J45" s="7"/>
      <c r="K45" s="7"/>
      <c r="L45" s="46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</row>
    <row r="46" spans="1:45" ht="15.75" customHeight="1" x14ac:dyDescent="0.35">
      <c r="A46" s="7"/>
      <c r="B46" s="14" t="s">
        <v>33</v>
      </c>
      <c r="C46" s="14" t="s">
        <v>34</v>
      </c>
      <c r="D46" s="14" t="s">
        <v>35</v>
      </c>
      <c r="E46" s="12" t="s">
        <v>36</v>
      </c>
      <c r="F46" s="7"/>
      <c r="G46" s="7"/>
      <c r="H46" s="7"/>
      <c r="I46" s="7"/>
      <c r="J46" s="7"/>
      <c r="K46" s="12" t="s">
        <v>36</v>
      </c>
      <c r="L46" s="46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</row>
    <row r="47" spans="1:45" ht="15.75" customHeight="1" x14ac:dyDescent="0.35">
      <c r="A47" s="7"/>
      <c r="B47" s="93" t="s">
        <v>78</v>
      </c>
      <c r="C47" s="94"/>
      <c r="D47" s="94"/>
      <c r="E47" s="94"/>
      <c r="F47" s="94"/>
      <c r="G47" s="94"/>
      <c r="H47" s="94"/>
      <c r="I47" s="94"/>
      <c r="J47" s="94"/>
      <c r="K47" s="12"/>
      <c r="L47" s="14" t="s">
        <v>38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</row>
    <row r="48" spans="1:45" ht="15.75" customHeight="1" x14ac:dyDescent="0.35">
      <c r="A48" s="7"/>
      <c r="B48" s="83">
        <v>43106</v>
      </c>
      <c r="C48" s="78">
        <v>0.63888888888888895</v>
      </c>
      <c r="D48" s="78"/>
      <c r="E48" s="58" t="str">
        <f t="shared" ref="E48:E49" si="42">IF(ISNUMBER(G48),IF(G48&gt;I48,3,IF(G48=I48,1,0))," ")</f>
        <v xml:space="preserve"> </v>
      </c>
      <c r="F48" s="14" t="str">
        <f>VLOOKUP($AQ5,$AQ$3:$AS$12,3,0)</f>
        <v>Nuno Silva</v>
      </c>
      <c r="G48" s="79"/>
      <c r="H48" s="14" t="s">
        <v>57</v>
      </c>
      <c r="I48" s="79"/>
      <c r="J48" s="14" t="str">
        <f>VLOOKUP($AQ6,$AQ$3:$AS$12,3,0)</f>
        <v>João Pascoal</v>
      </c>
      <c r="K48" s="58" t="str">
        <f t="shared" ref="K48:K49" si="43">IF(ISNUMBER(G48),IF(I48&gt;G48,3,IF(I48=G48,1,0))," ")</f>
        <v xml:space="preserve"> </v>
      </c>
      <c r="L48" s="14" t="s">
        <v>145</v>
      </c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</row>
    <row r="49" spans="1:45" ht="15.75" customHeight="1" x14ac:dyDescent="0.35">
      <c r="A49" s="7"/>
      <c r="B49" s="83">
        <v>43106</v>
      </c>
      <c r="C49" s="78">
        <v>0.63888888888888895</v>
      </c>
      <c r="D49" s="78"/>
      <c r="E49" s="58">
        <f t="shared" si="42"/>
        <v>3</v>
      </c>
      <c r="F49" s="14" t="str">
        <f>VLOOKUP($AQ7,$AQ$3:$AS$12,3,0)</f>
        <v>Miguel Castro</v>
      </c>
      <c r="G49" s="79">
        <v>6</v>
      </c>
      <c r="H49" s="14" t="s">
        <v>57</v>
      </c>
      <c r="I49" s="79">
        <v>0</v>
      </c>
      <c r="J49" s="80" t="str">
        <f>VLOOKUP($AQ8,$AQ$3:$AS$12,3,0)</f>
        <v>Pedro Araújo</v>
      </c>
      <c r="K49" s="58">
        <f t="shared" si="43"/>
        <v>0</v>
      </c>
      <c r="L49" s="14" t="str">
        <f>VLOOKUP($AQ10,$AQ$3:$AS$12,3,0)</f>
        <v>Pedro Trindade</v>
      </c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</row>
    <row r="50" spans="1:45" ht="15.75" customHeight="1" x14ac:dyDescent="0.35">
      <c r="A50" s="7"/>
      <c r="B50" s="8"/>
      <c r="C50" s="8"/>
      <c r="D50" s="8"/>
      <c r="E50" s="7"/>
      <c r="F50" s="7"/>
      <c r="G50" s="7"/>
      <c r="H50" s="7"/>
      <c r="I50" s="7"/>
      <c r="J50" s="7"/>
      <c r="K50" s="7"/>
      <c r="L50" s="8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</row>
    <row r="51" spans="1:45" ht="15.75" customHeight="1" x14ac:dyDescent="0.35">
      <c r="A51" s="7"/>
      <c r="B51" s="8"/>
      <c r="C51" s="8"/>
      <c r="D51" s="8"/>
      <c r="E51" s="7"/>
      <c r="F51" s="7"/>
      <c r="G51" s="7"/>
      <c r="H51" s="7"/>
      <c r="I51" s="7"/>
      <c r="J51" s="7"/>
      <c r="K51" s="7"/>
      <c r="L51" s="8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</row>
    <row r="52" spans="1:45" ht="15.75" customHeight="1" x14ac:dyDescent="0.35">
      <c r="A52" s="7"/>
      <c r="B52" s="8"/>
      <c r="C52" s="8"/>
      <c r="D52" s="8"/>
      <c r="E52" s="7"/>
      <c r="F52" s="7"/>
      <c r="G52" s="7"/>
      <c r="H52" s="7"/>
      <c r="I52" s="7"/>
      <c r="J52" s="7"/>
      <c r="K52" s="7"/>
      <c r="L52" s="8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</row>
    <row r="53" spans="1:45" ht="15.75" customHeight="1" x14ac:dyDescent="0.35">
      <c r="A53" s="7"/>
      <c r="B53" s="14" t="s">
        <v>33</v>
      </c>
      <c r="C53" s="14" t="s">
        <v>34</v>
      </c>
      <c r="D53" s="14" t="s">
        <v>35</v>
      </c>
      <c r="E53" s="12" t="s">
        <v>36</v>
      </c>
      <c r="F53" s="7"/>
      <c r="G53" s="7"/>
      <c r="H53" s="7"/>
      <c r="I53" s="7"/>
      <c r="J53" s="7"/>
      <c r="K53" s="12" t="s">
        <v>36</v>
      </c>
      <c r="L53" s="46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</row>
    <row r="54" spans="1:45" ht="15.75" customHeight="1" x14ac:dyDescent="0.35">
      <c r="A54" s="7"/>
      <c r="B54" s="93" t="s">
        <v>79</v>
      </c>
      <c r="C54" s="94"/>
      <c r="D54" s="94"/>
      <c r="E54" s="94"/>
      <c r="F54" s="94"/>
      <c r="G54" s="94"/>
      <c r="H54" s="94"/>
      <c r="I54" s="94"/>
      <c r="J54" s="94"/>
      <c r="K54" s="12"/>
      <c r="L54" s="14" t="s">
        <v>38</v>
      </c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</row>
    <row r="55" spans="1:45" ht="15.75" customHeight="1" x14ac:dyDescent="0.35">
      <c r="A55" s="7"/>
      <c r="B55" s="83">
        <v>43106</v>
      </c>
      <c r="C55" s="78">
        <v>0.60416666666666663</v>
      </c>
      <c r="D55" s="78"/>
      <c r="E55" s="58">
        <f>IF(ISNUMBER(G55),IF(G55&gt;I55,3,IF(G55=I55,1,0))," ")</f>
        <v>3</v>
      </c>
      <c r="F55" s="14" t="str">
        <f>VLOOKUP($AQ9,$AQ$3:$AS$12,3,0)</f>
        <v>Cláudio Garcia</v>
      </c>
      <c r="G55" s="79">
        <v>7</v>
      </c>
      <c r="H55" s="14" t="s">
        <v>57</v>
      </c>
      <c r="I55" s="79">
        <v>0</v>
      </c>
      <c r="J55" s="80" t="str">
        <f>VLOOKUP($AQ10,$AQ$3:$AS$12,3,0)</f>
        <v>Pedro Trindade</v>
      </c>
      <c r="K55" s="58">
        <f>IF(ISNUMBER(G55),IF(I55&gt;G55,3,IF(I55=G55,1,0))," ")</f>
        <v>0</v>
      </c>
      <c r="L55" s="14" t="str">
        <f>VLOOKUP($AQ7,$AQ$3:$AS$12,3,0)</f>
        <v>Miguel Castro</v>
      </c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</row>
    <row r="56" spans="1:45" ht="15.75" customHeight="1" x14ac:dyDescent="0.35">
      <c r="A56" s="7"/>
      <c r="B56" s="8"/>
      <c r="C56" s="8"/>
      <c r="D56" s="8"/>
      <c r="E56" s="7"/>
      <c r="F56" s="7"/>
      <c r="G56" s="7"/>
      <c r="H56" s="7"/>
      <c r="I56" s="7"/>
      <c r="J56" s="7"/>
      <c r="K56" s="7"/>
      <c r="L56" s="8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</row>
    <row r="57" spans="1:45" ht="15.75" customHeight="1" x14ac:dyDescent="0.35"/>
    <row r="58" spans="1:45" ht="15.75" customHeight="1" x14ac:dyDescent="0.35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</row>
    <row r="59" spans="1:45" ht="15.75" customHeight="1" x14ac:dyDescent="0.35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</row>
    <row r="60" spans="1:45" ht="15.75" customHeight="1" x14ac:dyDescent="0.35"/>
    <row r="61" spans="1:45" ht="15.75" customHeight="1" x14ac:dyDescent="0.35">
      <c r="F61" s="9" t="s">
        <v>30</v>
      </c>
    </row>
    <row r="62" spans="1:45" ht="15.75" customHeight="1" x14ac:dyDescent="0.35"/>
    <row r="63" spans="1:45" ht="15.75" customHeight="1" x14ac:dyDescent="0.35">
      <c r="B63" s="14" t="s">
        <v>33</v>
      </c>
      <c r="C63" s="14" t="s">
        <v>34</v>
      </c>
      <c r="D63" s="14" t="s">
        <v>35</v>
      </c>
      <c r="E63" s="81" t="s">
        <v>36</v>
      </c>
      <c r="F63" s="7"/>
      <c r="G63" s="7"/>
      <c r="H63" s="7"/>
      <c r="I63" s="7"/>
      <c r="J63" s="7"/>
      <c r="K63" s="12" t="s">
        <v>36</v>
      </c>
      <c r="L63" s="8"/>
    </row>
    <row r="64" spans="1:45" ht="15.75" customHeight="1" x14ac:dyDescent="0.35">
      <c r="B64" s="98" t="s">
        <v>37</v>
      </c>
      <c r="C64" s="99"/>
      <c r="D64" s="99"/>
      <c r="E64" s="99"/>
      <c r="F64" s="99"/>
      <c r="G64" s="99"/>
      <c r="H64" s="99"/>
      <c r="I64" s="99"/>
      <c r="J64" s="99"/>
      <c r="K64" s="82"/>
      <c r="L64" s="14" t="s">
        <v>38</v>
      </c>
    </row>
    <row r="65" spans="2:12" ht="15.75" customHeight="1" x14ac:dyDescent="0.35">
      <c r="B65" s="73">
        <v>43239</v>
      </c>
      <c r="C65" s="78">
        <v>0.39583333333333331</v>
      </c>
      <c r="D65" s="78" t="s">
        <v>56</v>
      </c>
      <c r="E65" s="58">
        <f t="shared" ref="E65:E66" si="44">IF(ISNUMBER(G65),IF(G65&gt;I65,3,IF(G65=I65,1,0))," ")</f>
        <v>3</v>
      </c>
      <c r="F65" s="14" t="str">
        <f>VLOOKUP($AQ9,$AQ$3:$AS$12,3,0)</f>
        <v>Cláudio Garcia</v>
      </c>
      <c r="G65" s="79">
        <v>6</v>
      </c>
      <c r="H65" s="14" t="s">
        <v>57</v>
      </c>
      <c r="I65" s="79">
        <v>0</v>
      </c>
      <c r="J65" s="80" t="str">
        <f t="shared" ref="J65:J66" si="45">VLOOKUP($AQ5,$AQ$3:$AS$12,3,0)</f>
        <v>Nuno Silva</v>
      </c>
      <c r="K65" s="71">
        <f t="shared" ref="K65:K66" si="46">IF(ISNUMBER(G65),IF(I65&gt;G65,3,IF(I65=G65,1,0))," ")</f>
        <v>0</v>
      </c>
      <c r="L65" s="14" t="s">
        <v>124</v>
      </c>
    </row>
    <row r="66" spans="2:12" ht="15.75" customHeight="1" x14ac:dyDescent="0.35">
      <c r="B66" s="73">
        <v>43239</v>
      </c>
      <c r="C66" s="78">
        <v>0.39583333333333331</v>
      </c>
      <c r="D66" s="78" t="s">
        <v>59</v>
      </c>
      <c r="E66" s="58" t="str">
        <f t="shared" si="44"/>
        <v xml:space="preserve"> </v>
      </c>
      <c r="F66" s="14" t="str">
        <f>VLOOKUP($AQ7,$AQ$3:$AS$12,3,0)</f>
        <v>Miguel Castro</v>
      </c>
      <c r="G66" s="79"/>
      <c r="H66" s="14" t="s">
        <v>57</v>
      </c>
      <c r="I66" s="79"/>
      <c r="J66" s="80" t="str">
        <f t="shared" si="45"/>
        <v>João Pascoal</v>
      </c>
      <c r="K66" s="71" t="str">
        <f t="shared" si="46"/>
        <v xml:space="preserve"> </v>
      </c>
      <c r="L66" s="14" t="s">
        <v>126</v>
      </c>
    </row>
    <row r="67" spans="2:12" ht="15.75" customHeight="1" x14ac:dyDescent="0.35">
      <c r="B67" s="8"/>
      <c r="C67" s="8"/>
      <c r="D67" s="8"/>
      <c r="E67" s="7"/>
      <c r="F67" s="7"/>
      <c r="G67" s="7"/>
      <c r="H67" s="7"/>
      <c r="I67" s="7"/>
      <c r="J67" s="7"/>
      <c r="K67" s="7"/>
      <c r="L67" s="46"/>
    </row>
    <row r="68" spans="2:12" ht="15.75" customHeight="1" x14ac:dyDescent="0.35">
      <c r="B68" s="8"/>
      <c r="C68" s="8"/>
      <c r="D68" s="8"/>
      <c r="E68" s="7"/>
      <c r="F68" s="7"/>
      <c r="G68" s="7"/>
      <c r="H68" s="7"/>
      <c r="I68" s="7"/>
      <c r="J68" s="7"/>
      <c r="K68" s="7"/>
      <c r="L68" s="8"/>
    </row>
    <row r="69" spans="2:12" ht="15.75" customHeight="1" x14ac:dyDescent="0.35">
      <c r="B69" s="8"/>
      <c r="C69" s="8"/>
      <c r="D69" s="8"/>
      <c r="E69" s="7"/>
      <c r="F69" s="7"/>
      <c r="G69" s="7"/>
      <c r="H69" s="7"/>
      <c r="I69" s="7"/>
      <c r="J69" s="7"/>
      <c r="K69" s="7"/>
      <c r="L69" s="8"/>
    </row>
    <row r="70" spans="2:12" ht="15.75" customHeight="1" x14ac:dyDescent="0.35">
      <c r="B70" s="14" t="s">
        <v>33</v>
      </c>
      <c r="C70" s="14" t="s">
        <v>34</v>
      </c>
      <c r="D70" s="14" t="s">
        <v>35</v>
      </c>
      <c r="E70" s="12" t="s">
        <v>36</v>
      </c>
      <c r="F70" s="7"/>
      <c r="G70" s="7"/>
      <c r="H70" s="7"/>
      <c r="I70" s="7"/>
      <c r="J70" s="7"/>
      <c r="K70" s="12" t="s">
        <v>36</v>
      </c>
      <c r="L70" s="8"/>
    </row>
    <row r="71" spans="2:12" ht="15.75" customHeight="1" x14ac:dyDescent="0.35">
      <c r="B71" s="93" t="s">
        <v>65</v>
      </c>
      <c r="C71" s="94"/>
      <c r="D71" s="94"/>
      <c r="E71" s="94"/>
      <c r="F71" s="94"/>
      <c r="G71" s="94"/>
      <c r="H71" s="94"/>
      <c r="I71" s="94"/>
      <c r="J71" s="94"/>
      <c r="K71" s="12"/>
      <c r="L71" s="10" t="s">
        <v>38</v>
      </c>
    </row>
    <row r="72" spans="2:12" ht="15.75" customHeight="1" x14ac:dyDescent="0.35">
      <c r="B72" s="73">
        <v>43239</v>
      </c>
      <c r="C72" s="78">
        <v>0.43055555555555558</v>
      </c>
      <c r="D72" s="78"/>
      <c r="E72" s="58">
        <f t="shared" ref="E72:E73" si="47">IF(ISNUMBER(G72),IF(G72&gt;I72,3,IF(G72=I72,1,0))," ")</f>
        <v>3</v>
      </c>
      <c r="F72" s="14" t="str">
        <f>VLOOKUP($AQ10,$AQ$3:$AS$12,3,0)</f>
        <v>Pedro Trindade</v>
      </c>
      <c r="G72" s="79">
        <v>5</v>
      </c>
      <c r="H72" s="14" t="s">
        <v>57</v>
      </c>
      <c r="I72" s="79">
        <v>0</v>
      </c>
      <c r="J72" s="80" t="str">
        <f>VLOOKUP($AQ8,$AQ$3:$AS$12,3,0)</f>
        <v>Pedro Araújo</v>
      </c>
      <c r="K72" s="71">
        <f t="shared" ref="K72:K73" si="48">IF(ISNUMBER(G72),IF(I72&gt;G72,3,IF(I72=G72,1,0))," ")</f>
        <v>0</v>
      </c>
      <c r="L72" s="14" t="s">
        <v>122</v>
      </c>
    </row>
    <row r="73" spans="2:12" ht="15.75" customHeight="1" x14ac:dyDescent="0.35">
      <c r="B73" s="73">
        <v>43239</v>
      </c>
      <c r="C73" s="78">
        <v>0.43055555555555558</v>
      </c>
      <c r="D73" s="78"/>
      <c r="E73" s="58">
        <f t="shared" si="47"/>
        <v>0</v>
      </c>
      <c r="F73" s="14" t="str">
        <f>VLOOKUP(AQ9,$AQ$3:$AS$12,3,0)</f>
        <v>Cláudio Garcia</v>
      </c>
      <c r="G73" s="79">
        <v>2</v>
      </c>
      <c r="H73" s="14" t="s">
        <v>57</v>
      </c>
      <c r="I73" s="79">
        <v>3</v>
      </c>
      <c r="J73" s="14" t="str">
        <f>VLOOKUP(AQ7,$AQ$3:$AS$12,3,0)</f>
        <v>Miguel Castro</v>
      </c>
      <c r="K73" s="71">
        <f t="shared" si="48"/>
        <v>3</v>
      </c>
      <c r="L73" s="14" t="s">
        <v>121</v>
      </c>
    </row>
    <row r="74" spans="2:12" ht="15.75" customHeight="1" x14ac:dyDescent="0.35">
      <c r="B74" s="8"/>
      <c r="C74" s="8"/>
      <c r="D74" s="8"/>
      <c r="E74" s="7"/>
      <c r="F74" s="7"/>
      <c r="G74" s="7"/>
      <c r="H74" s="7"/>
      <c r="I74" s="7"/>
      <c r="J74" s="7"/>
      <c r="K74" s="7"/>
      <c r="L74" s="46"/>
    </row>
    <row r="75" spans="2:12" ht="15.75" customHeight="1" x14ac:dyDescent="0.35">
      <c r="B75" s="8"/>
      <c r="C75" s="8"/>
      <c r="D75" s="8"/>
      <c r="E75" s="7"/>
      <c r="F75" s="7"/>
      <c r="G75" s="7"/>
      <c r="H75" s="7"/>
      <c r="I75" s="7"/>
      <c r="J75" s="7"/>
      <c r="K75" s="7"/>
      <c r="L75" s="46"/>
    </row>
    <row r="76" spans="2:12" ht="15.75" customHeight="1" x14ac:dyDescent="0.35">
      <c r="B76" s="8"/>
      <c r="C76" s="8"/>
      <c r="D76" s="8"/>
      <c r="E76" s="7"/>
      <c r="F76" s="7"/>
      <c r="G76" s="7"/>
      <c r="H76" s="7"/>
      <c r="I76" s="7"/>
      <c r="J76" s="7"/>
      <c r="K76" s="7"/>
      <c r="L76" s="8"/>
    </row>
    <row r="77" spans="2:12" ht="15.75" customHeight="1" x14ac:dyDescent="0.35">
      <c r="B77" s="14" t="s">
        <v>33</v>
      </c>
      <c r="C77" s="14" t="s">
        <v>34</v>
      </c>
      <c r="D77" s="14" t="s">
        <v>35</v>
      </c>
      <c r="E77" s="12" t="s">
        <v>36</v>
      </c>
      <c r="F77" s="7"/>
      <c r="G77" s="7"/>
      <c r="H77" s="7"/>
      <c r="I77" s="7"/>
      <c r="J77" s="7"/>
      <c r="K77" s="12" t="s">
        <v>36</v>
      </c>
      <c r="L77" s="8"/>
    </row>
    <row r="78" spans="2:12" ht="15.75" customHeight="1" x14ac:dyDescent="0.35">
      <c r="B78" s="93" t="s">
        <v>71</v>
      </c>
      <c r="C78" s="94"/>
      <c r="D78" s="94"/>
      <c r="E78" s="94"/>
      <c r="F78" s="94"/>
      <c r="G78" s="94"/>
      <c r="H78" s="94"/>
      <c r="I78" s="94"/>
      <c r="J78" s="94"/>
      <c r="K78" s="12"/>
      <c r="L78" s="14" t="s">
        <v>38</v>
      </c>
    </row>
    <row r="79" spans="2:12" ht="15.75" customHeight="1" x14ac:dyDescent="0.35">
      <c r="B79" s="73">
        <v>43239</v>
      </c>
      <c r="C79" s="78">
        <v>0.46527777777777773</v>
      </c>
      <c r="D79" s="78"/>
      <c r="E79" s="58">
        <f t="shared" ref="E79:E80" si="49">IF(ISNUMBER(G79),IF(G79&gt;I79,3,IF(G79=I79,1,0))," ")</f>
        <v>0</v>
      </c>
      <c r="F79" s="14" t="str">
        <f>VLOOKUP($AQ10,$AQ$3:$AS$12,3,0)</f>
        <v>Pedro Trindade</v>
      </c>
      <c r="G79" s="79">
        <v>0</v>
      </c>
      <c r="H79" s="14" t="s">
        <v>57</v>
      </c>
      <c r="I79" s="79">
        <v>7</v>
      </c>
      <c r="J79" s="80" t="str">
        <f>VLOOKUP($AQ5,$AQ$3:$AS$12,3,0)</f>
        <v>Nuno Silva</v>
      </c>
      <c r="K79" s="58">
        <f t="shared" ref="K79:K80" si="50">IF(ISNUMBER(G79),IF(I79&gt;G79,3,IF(I79=G79,1,0))," ")</f>
        <v>3</v>
      </c>
      <c r="L79" s="14" t="s">
        <v>123</v>
      </c>
    </row>
    <row r="80" spans="2:12" ht="15.75" customHeight="1" x14ac:dyDescent="0.35">
      <c r="B80" s="73">
        <v>43239</v>
      </c>
      <c r="C80" s="78">
        <v>0.46527777777777773</v>
      </c>
      <c r="D80" s="78"/>
      <c r="E80" s="58" t="str">
        <f t="shared" si="49"/>
        <v xml:space="preserve"> </v>
      </c>
      <c r="F80" s="14" t="str">
        <f>VLOOKUP(AQ8,$AQ$3:$AS$12,3,0)</f>
        <v>Pedro Araújo</v>
      </c>
      <c r="G80" s="79"/>
      <c r="H80" s="14" t="s">
        <v>57</v>
      </c>
      <c r="I80" s="79"/>
      <c r="J80" s="80" t="str">
        <f>VLOOKUP(AQ6,$AQ$3:$AS$12,3,0)</f>
        <v>João Pascoal</v>
      </c>
      <c r="K80" s="58" t="str">
        <f t="shared" si="50"/>
        <v xml:space="preserve"> </v>
      </c>
      <c r="L80" s="14" t="s">
        <v>125</v>
      </c>
    </row>
    <row r="81" spans="2:12" ht="15.75" customHeight="1" x14ac:dyDescent="0.35">
      <c r="B81" s="8"/>
      <c r="C81" s="8"/>
      <c r="D81" s="8"/>
      <c r="E81" s="7"/>
      <c r="F81" s="7"/>
      <c r="G81" s="7"/>
      <c r="H81" s="7"/>
      <c r="I81" s="7"/>
      <c r="J81" s="7"/>
      <c r="K81" s="7"/>
      <c r="L81" s="46"/>
    </row>
    <row r="82" spans="2:12" ht="15.75" customHeight="1" x14ac:dyDescent="0.35">
      <c r="B82" s="8"/>
      <c r="C82" s="8"/>
      <c r="D82" s="8"/>
      <c r="E82" s="7"/>
      <c r="F82" s="7"/>
      <c r="G82" s="7"/>
      <c r="H82" s="7"/>
      <c r="I82" s="7"/>
      <c r="J82" s="7"/>
      <c r="K82" s="7"/>
      <c r="L82" s="46"/>
    </row>
    <row r="83" spans="2:12" ht="15.75" customHeight="1" x14ac:dyDescent="0.35">
      <c r="B83" s="8"/>
      <c r="C83" s="8"/>
      <c r="D83" s="8"/>
      <c r="E83" s="7"/>
      <c r="F83" s="7"/>
      <c r="G83" s="7"/>
      <c r="H83" s="7"/>
      <c r="I83" s="7"/>
      <c r="J83" s="7"/>
      <c r="K83" s="7"/>
      <c r="L83" s="46"/>
    </row>
    <row r="84" spans="2:12" ht="15.75" customHeight="1" x14ac:dyDescent="0.35">
      <c r="B84" s="14" t="s">
        <v>33</v>
      </c>
      <c r="C84" s="14" t="s">
        <v>34</v>
      </c>
      <c r="D84" s="14" t="s">
        <v>35</v>
      </c>
      <c r="E84" s="12" t="s">
        <v>36</v>
      </c>
      <c r="F84" s="7"/>
      <c r="G84" s="7"/>
      <c r="H84" s="7"/>
      <c r="I84" s="7"/>
      <c r="J84" s="7"/>
      <c r="K84" s="12" t="s">
        <v>36</v>
      </c>
      <c r="L84" s="8"/>
    </row>
    <row r="85" spans="2:12" ht="15.75" customHeight="1" x14ac:dyDescent="0.35">
      <c r="B85" s="93" t="s">
        <v>74</v>
      </c>
      <c r="C85" s="94"/>
      <c r="D85" s="94"/>
      <c r="E85" s="94"/>
      <c r="F85" s="94"/>
      <c r="G85" s="94"/>
      <c r="H85" s="94"/>
      <c r="I85" s="94"/>
      <c r="J85" s="94"/>
      <c r="K85" s="12"/>
      <c r="L85" s="14" t="s">
        <v>38</v>
      </c>
    </row>
    <row r="86" spans="2:12" ht="15.75" customHeight="1" x14ac:dyDescent="0.35">
      <c r="B86" s="73">
        <v>43239</v>
      </c>
      <c r="C86" s="78">
        <v>0.5</v>
      </c>
      <c r="D86" s="78"/>
      <c r="E86" s="58">
        <f t="shared" ref="E86:E87" si="51">IF(ISNUMBER(G86),IF(G86&gt;I86,3,IF(G86=I86,1,0))," ")</f>
        <v>0</v>
      </c>
      <c r="F86" s="14" t="str">
        <f t="shared" ref="F86:F87" si="52">VLOOKUP($AQ8,$AQ$3:$AS$12,3,0)</f>
        <v>Pedro Araújo</v>
      </c>
      <c r="G86" s="79">
        <v>0</v>
      </c>
      <c r="H86" s="14" t="s">
        <v>57</v>
      </c>
      <c r="I86" s="79">
        <v>2</v>
      </c>
      <c r="J86" s="80" t="str">
        <f t="shared" ref="J86:J87" si="53">VLOOKUP($AQ5,$AQ$3:$AS$12,3,0)</f>
        <v>Nuno Silva</v>
      </c>
      <c r="K86" s="58">
        <f t="shared" ref="K86:K87" si="54">IF(ISNUMBER(G86),IF(I86&gt;G86,3,IF(I86=G86,1,0))," ")</f>
        <v>3</v>
      </c>
      <c r="L86" s="14" t="s">
        <v>126</v>
      </c>
    </row>
    <row r="87" spans="2:12" ht="15.75" customHeight="1" x14ac:dyDescent="0.35">
      <c r="B87" s="73">
        <v>43239</v>
      </c>
      <c r="C87" s="78">
        <v>0.5</v>
      </c>
      <c r="D87" s="78"/>
      <c r="E87" s="58" t="str">
        <f t="shared" si="51"/>
        <v xml:space="preserve"> </v>
      </c>
      <c r="F87" s="14" t="str">
        <f t="shared" si="52"/>
        <v>Cláudio Garcia</v>
      </c>
      <c r="G87" s="79"/>
      <c r="H87" s="14" t="s">
        <v>57</v>
      </c>
      <c r="I87" s="79"/>
      <c r="J87" s="80" t="str">
        <f t="shared" si="53"/>
        <v>João Pascoal</v>
      </c>
      <c r="K87" s="58" t="str">
        <f t="shared" si="54"/>
        <v xml:space="preserve"> </v>
      </c>
      <c r="L87" s="14" t="s">
        <v>123</v>
      </c>
    </row>
    <row r="88" spans="2:12" ht="15.75" customHeight="1" x14ac:dyDescent="0.35">
      <c r="B88" s="8"/>
      <c r="C88" s="8"/>
      <c r="D88" s="8"/>
      <c r="E88" s="7"/>
      <c r="F88" s="7"/>
      <c r="G88" s="7"/>
      <c r="H88" s="7"/>
      <c r="I88" s="7"/>
      <c r="J88" s="7"/>
      <c r="K88" s="7"/>
      <c r="L88" s="46"/>
    </row>
    <row r="89" spans="2:12" ht="15.75" customHeight="1" x14ac:dyDescent="0.35">
      <c r="B89" s="8"/>
      <c r="C89" s="8"/>
      <c r="D89" s="8"/>
      <c r="E89" s="7"/>
      <c r="F89" s="7"/>
      <c r="G89" s="7"/>
      <c r="H89" s="7"/>
      <c r="I89" s="7"/>
      <c r="J89" s="7"/>
      <c r="K89" s="7"/>
      <c r="L89" s="46"/>
    </row>
    <row r="90" spans="2:12" ht="15.75" customHeight="1" x14ac:dyDescent="0.35">
      <c r="B90" s="8"/>
      <c r="C90" s="8"/>
      <c r="D90" s="8"/>
      <c r="E90" s="7"/>
      <c r="F90" s="7"/>
      <c r="G90" s="7"/>
      <c r="H90" s="7"/>
      <c r="I90" s="7"/>
      <c r="J90" s="7"/>
      <c r="K90" s="7"/>
      <c r="L90" s="46"/>
    </row>
    <row r="91" spans="2:12" ht="15.75" customHeight="1" x14ac:dyDescent="0.35">
      <c r="B91" s="14" t="s">
        <v>33</v>
      </c>
      <c r="C91" s="14" t="s">
        <v>34</v>
      </c>
      <c r="D91" s="14" t="s">
        <v>35</v>
      </c>
      <c r="E91" s="12" t="s">
        <v>36</v>
      </c>
      <c r="F91" s="7"/>
      <c r="G91" s="7"/>
      <c r="H91" s="7"/>
      <c r="I91" s="7"/>
      <c r="J91" s="7"/>
      <c r="K91" s="12" t="s">
        <v>36</v>
      </c>
      <c r="L91" s="46"/>
    </row>
    <row r="92" spans="2:12" ht="15.75" customHeight="1" x14ac:dyDescent="0.35">
      <c r="B92" s="93" t="s">
        <v>76</v>
      </c>
      <c r="C92" s="94"/>
      <c r="D92" s="94"/>
      <c r="E92" s="94"/>
      <c r="F92" s="94"/>
      <c r="G92" s="94"/>
      <c r="H92" s="94"/>
      <c r="I92" s="94"/>
      <c r="J92" s="94"/>
      <c r="K92" s="12"/>
      <c r="L92" s="14" t="s">
        <v>38</v>
      </c>
    </row>
    <row r="93" spans="2:12" ht="15.75" customHeight="1" x14ac:dyDescent="0.35">
      <c r="B93" s="73">
        <v>43239</v>
      </c>
      <c r="C93" s="78">
        <v>0.56944444444444442</v>
      </c>
      <c r="D93" s="78"/>
      <c r="E93" s="58">
        <f t="shared" ref="E93:E94" si="55">IF(ISNUMBER(G93),IF(G93&gt;I93,3,IF(G93=I93,1,0))," ")</f>
        <v>0</v>
      </c>
      <c r="F93" s="14" t="str">
        <f>VLOOKUP($AQ10,$AQ$3:$AS$12,3,0)</f>
        <v>Pedro Trindade</v>
      </c>
      <c r="G93" s="79">
        <v>0</v>
      </c>
      <c r="H93" s="14" t="s">
        <v>57</v>
      </c>
      <c r="I93" s="79">
        <v>4</v>
      </c>
      <c r="J93" s="80" t="str">
        <f t="shared" ref="J93:J94" si="56">VLOOKUP($AQ7,$AQ$3:$AS$12,3,0)</f>
        <v>Miguel Castro</v>
      </c>
      <c r="K93" s="58">
        <f t="shared" ref="K93:K94" si="57">IF(ISNUMBER(G93),IF(I93&gt;G93,3,IF(I93=G93,1,0))," ")</f>
        <v>3</v>
      </c>
      <c r="L93" s="14" t="s">
        <v>121</v>
      </c>
    </row>
    <row r="94" spans="2:12" ht="15.75" customHeight="1" x14ac:dyDescent="0.35">
      <c r="B94" s="73">
        <v>43239</v>
      </c>
      <c r="C94" s="78">
        <v>0.56944444444444442</v>
      </c>
      <c r="D94" s="78"/>
      <c r="E94" s="58">
        <f t="shared" si="55"/>
        <v>3</v>
      </c>
      <c r="F94" s="14" t="str">
        <f>VLOOKUP($AQ9,$AQ$3:$AS$12,3,0)</f>
        <v>Cláudio Garcia</v>
      </c>
      <c r="G94" s="79">
        <v>5</v>
      </c>
      <c r="H94" s="14" t="s">
        <v>57</v>
      </c>
      <c r="I94" s="79">
        <v>0</v>
      </c>
      <c r="J94" s="80" t="str">
        <f t="shared" si="56"/>
        <v>Pedro Araújo</v>
      </c>
      <c r="K94" s="58">
        <f t="shared" si="57"/>
        <v>0</v>
      </c>
      <c r="L94" s="14" t="s">
        <v>122</v>
      </c>
    </row>
    <row r="95" spans="2:12" ht="15.75" customHeight="1" x14ac:dyDescent="0.35">
      <c r="B95" s="8"/>
      <c r="C95" s="8"/>
      <c r="D95" s="8"/>
      <c r="E95" s="7"/>
      <c r="F95" s="7"/>
      <c r="G95" s="7"/>
      <c r="H95" s="7"/>
      <c r="I95" s="7"/>
      <c r="J95" s="7"/>
      <c r="K95" s="7"/>
      <c r="L95" s="8"/>
    </row>
    <row r="96" spans="2:12" ht="15.75" customHeight="1" x14ac:dyDescent="0.35">
      <c r="B96" s="8"/>
      <c r="C96" s="8"/>
      <c r="D96" s="8"/>
      <c r="E96" s="7"/>
      <c r="F96" s="7"/>
      <c r="G96" s="7"/>
      <c r="H96" s="7"/>
      <c r="I96" s="7"/>
      <c r="J96" s="7"/>
      <c r="K96" s="7"/>
      <c r="L96" s="46"/>
    </row>
    <row r="97" spans="2:12" ht="15.75" customHeight="1" x14ac:dyDescent="0.35">
      <c r="B97" s="8"/>
      <c r="C97" s="8"/>
      <c r="D97" s="8"/>
      <c r="E97" s="7"/>
      <c r="F97" s="7"/>
      <c r="G97" s="7"/>
      <c r="H97" s="7"/>
      <c r="I97" s="7"/>
      <c r="J97" s="7"/>
      <c r="K97" s="7"/>
      <c r="L97" s="46"/>
    </row>
    <row r="98" spans="2:12" ht="15.75" customHeight="1" x14ac:dyDescent="0.35">
      <c r="B98" s="14" t="s">
        <v>33</v>
      </c>
      <c r="C98" s="14" t="s">
        <v>34</v>
      </c>
      <c r="D98" s="14" t="s">
        <v>35</v>
      </c>
      <c r="E98" s="12" t="s">
        <v>36</v>
      </c>
      <c r="F98" s="7"/>
      <c r="G98" s="7"/>
      <c r="H98" s="7"/>
      <c r="I98" s="7"/>
      <c r="J98" s="7"/>
      <c r="K98" s="12" t="s">
        <v>36</v>
      </c>
      <c r="L98" s="46"/>
    </row>
    <row r="99" spans="2:12" ht="15.75" customHeight="1" x14ac:dyDescent="0.35">
      <c r="B99" s="93" t="s">
        <v>77</v>
      </c>
      <c r="C99" s="94"/>
      <c r="D99" s="94"/>
      <c r="E99" s="94"/>
      <c r="F99" s="94"/>
      <c r="G99" s="94"/>
      <c r="H99" s="94"/>
      <c r="I99" s="94"/>
      <c r="J99" s="94"/>
      <c r="K99" s="12"/>
      <c r="L99" s="14" t="s">
        <v>38</v>
      </c>
    </row>
    <row r="100" spans="2:12" ht="15.75" customHeight="1" x14ac:dyDescent="0.35">
      <c r="B100" s="73">
        <v>43239</v>
      </c>
      <c r="C100" s="78">
        <v>0.60416666666666663</v>
      </c>
      <c r="D100" s="78"/>
      <c r="E100" s="58">
        <f t="shared" ref="E100:E101" si="58">IF(ISNUMBER(G100),IF(G100&gt;I100,3,IF(G100=I100,1,0))," ")</f>
        <v>3</v>
      </c>
      <c r="F100" s="14" t="str">
        <f>VLOOKUP($AQ7,$AQ$3:$AS$12,3,0)</f>
        <v>Miguel Castro</v>
      </c>
      <c r="G100" s="79">
        <v>3</v>
      </c>
      <c r="H100" s="14" t="s">
        <v>57</v>
      </c>
      <c r="I100" s="79">
        <v>0</v>
      </c>
      <c r="J100" s="14" t="str">
        <f t="shared" ref="J100:J101" si="59">VLOOKUP($AQ5,$AQ$3:$AS$12,3,0)</f>
        <v>Nuno Silva</v>
      </c>
      <c r="K100" s="58">
        <f t="shared" ref="K100:K101" si="60">IF(ISNUMBER(G100),IF(I100&gt;G100,3,IF(I100=G100,1,0))," ")</f>
        <v>0</v>
      </c>
      <c r="L100" s="14" t="s">
        <v>124</v>
      </c>
    </row>
    <row r="101" spans="2:12" ht="15.75" customHeight="1" x14ac:dyDescent="0.35">
      <c r="B101" s="73">
        <v>43239</v>
      </c>
      <c r="C101" s="78">
        <v>0.60416666666666663</v>
      </c>
      <c r="D101" s="78"/>
      <c r="E101" s="58" t="str">
        <f t="shared" si="58"/>
        <v xml:space="preserve"> </v>
      </c>
      <c r="F101" s="14" t="str">
        <f>VLOOKUP($AQ10,$AQ$3:$AS$12,3,0)</f>
        <v>Pedro Trindade</v>
      </c>
      <c r="G101" s="79"/>
      <c r="H101" s="14" t="s">
        <v>57</v>
      </c>
      <c r="I101" s="79"/>
      <c r="J101" s="80" t="str">
        <f t="shared" si="59"/>
        <v>João Pascoal</v>
      </c>
      <c r="K101" s="58" t="str">
        <f t="shared" si="60"/>
        <v xml:space="preserve"> </v>
      </c>
      <c r="L101" s="14" t="s">
        <v>125</v>
      </c>
    </row>
    <row r="102" spans="2:12" ht="15.75" customHeight="1" x14ac:dyDescent="0.35">
      <c r="B102" s="8"/>
      <c r="C102" s="8"/>
      <c r="D102" s="8"/>
      <c r="E102" s="7"/>
      <c r="F102" s="7"/>
      <c r="G102" s="7"/>
      <c r="H102" s="7"/>
      <c r="I102" s="7"/>
      <c r="J102" s="7"/>
      <c r="K102" s="7"/>
      <c r="L102" s="8"/>
    </row>
    <row r="103" spans="2:12" ht="15.75" customHeight="1" x14ac:dyDescent="0.35">
      <c r="B103" s="8"/>
      <c r="C103" s="8"/>
      <c r="D103" s="8"/>
      <c r="E103" s="7"/>
      <c r="F103" s="7"/>
      <c r="G103" s="7"/>
      <c r="H103" s="7"/>
      <c r="I103" s="7"/>
      <c r="J103" s="7"/>
      <c r="K103" s="7"/>
      <c r="L103" s="8"/>
    </row>
    <row r="104" spans="2:12" ht="15.75" customHeight="1" x14ac:dyDescent="0.35">
      <c r="B104" s="8"/>
      <c r="C104" s="8"/>
      <c r="D104" s="8"/>
      <c r="E104" s="7"/>
      <c r="F104" s="7"/>
      <c r="G104" s="7"/>
      <c r="H104" s="7"/>
      <c r="I104" s="7"/>
      <c r="J104" s="7"/>
      <c r="K104" s="7"/>
      <c r="L104" s="46"/>
    </row>
    <row r="105" spans="2:12" ht="15.75" customHeight="1" x14ac:dyDescent="0.35">
      <c r="B105" s="14" t="s">
        <v>33</v>
      </c>
      <c r="C105" s="14" t="s">
        <v>34</v>
      </c>
      <c r="D105" s="14" t="s">
        <v>35</v>
      </c>
      <c r="E105" s="12" t="s">
        <v>36</v>
      </c>
      <c r="F105" s="7"/>
      <c r="G105" s="7"/>
      <c r="H105" s="7"/>
      <c r="I105" s="7"/>
      <c r="J105" s="7"/>
      <c r="K105" s="12" t="s">
        <v>36</v>
      </c>
      <c r="L105" s="46"/>
    </row>
    <row r="106" spans="2:12" ht="15.75" customHeight="1" x14ac:dyDescent="0.35">
      <c r="B106" s="93" t="s">
        <v>78</v>
      </c>
      <c r="C106" s="94"/>
      <c r="D106" s="94"/>
      <c r="E106" s="94"/>
      <c r="F106" s="94"/>
      <c r="G106" s="94"/>
      <c r="H106" s="94"/>
      <c r="I106" s="94"/>
      <c r="J106" s="94"/>
      <c r="K106" s="12"/>
      <c r="L106" s="14" t="s">
        <v>38</v>
      </c>
    </row>
    <row r="107" spans="2:12" ht="15.75" customHeight="1" x14ac:dyDescent="0.35">
      <c r="B107" s="73">
        <v>43239</v>
      </c>
      <c r="C107" s="78">
        <v>0.63888888888888895</v>
      </c>
      <c r="D107" s="78"/>
      <c r="E107" s="58" t="str">
        <f t="shared" ref="E107:E108" si="61">IF(ISNUMBER(G107),IF(G107&gt;I107,3,IF(G107=I107,1,0))," ")</f>
        <v xml:space="preserve"> </v>
      </c>
      <c r="F107" s="14" t="str">
        <f>VLOOKUP($AQ6,$AQ$3:$AS$12,3,0)</f>
        <v>João Pascoal</v>
      </c>
      <c r="G107" s="79"/>
      <c r="H107" s="14" t="s">
        <v>57</v>
      </c>
      <c r="I107" s="79"/>
      <c r="J107" s="14" t="str">
        <f>VLOOKUP($AQ5,$AQ$3:$AS$12,3,0)</f>
        <v>Nuno Silva</v>
      </c>
      <c r="K107" s="58" t="str">
        <f t="shared" ref="K107:K108" si="62">IF(ISNUMBER(G107),IF(I107&gt;G107,3,IF(I107=G107,1,0))," ")</f>
        <v xml:space="preserve"> </v>
      </c>
      <c r="L107" s="14" t="s">
        <v>125</v>
      </c>
    </row>
    <row r="108" spans="2:12" ht="15.75" customHeight="1" x14ac:dyDescent="0.35">
      <c r="B108" s="73">
        <v>43239</v>
      </c>
      <c r="C108" s="78">
        <v>0.63888888888888895</v>
      </c>
      <c r="D108" s="78"/>
      <c r="E108" s="58">
        <f t="shared" si="61"/>
        <v>0</v>
      </c>
      <c r="F108" s="14" t="str">
        <f>VLOOKUP($AQ8,$AQ$3:$AS$12,3,0)</f>
        <v>Pedro Araújo</v>
      </c>
      <c r="G108" s="79">
        <v>1</v>
      </c>
      <c r="H108" s="14" t="s">
        <v>57</v>
      </c>
      <c r="I108" s="79">
        <v>6</v>
      </c>
      <c r="J108" s="80" t="str">
        <f>VLOOKUP($AQ7,$AQ$3:$AS$12,3,0)</f>
        <v>Miguel Castro</v>
      </c>
      <c r="K108" s="58">
        <f t="shared" si="62"/>
        <v>3</v>
      </c>
      <c r="L108" s="14" t="s">
        <v>126</v>
      </c>
    </row>
    <row r="109" spans="2:12" ht="15.75" customHeight="1" x14ac:dyDescent="0.35">
      <c r="B109" s="8"/>
      <c r="C109" s="8"/>
      <c r="D109" s="8"/>
      <c r="E109" s="7"/>
      <c r="F109" s="7"/>
      <c r="G109" s="7"/>
      <c r="H109" s="7"/>
      <c r="I109" s="7"/>
      <c r="J109" s="7"/>
      <c r="K109" s="7"/>
      <c r="L109" s="8"/>
    </row>
    <row r="110" spans="2:12" ht="15.75" customHeight="1" x14ac:dyDescent="0.35">
      <c r="B110" s="8"/>
      <c r="C110" s="8"/>
      <c r="D110" s="8"/>
      <c r="E110" s="7"/>
      <c r="F110" s="7"/>
      <c r="G110" s="7"/>
      <c r="H110" s="7"/>
      <c r="I110" s="7"/>
      <c r="J110" s="7"/>
      <c r="K110" s="7"/>
      <c r="L110" s="8"/>
    </row>
    <row r="111" spans="2:12" ht="15.75" customHeight="1" x14ac:dyDescent="0.35">
      <c r="B111" s="8"/>
      <c r="C111" s="8"/>
      <c r="D111" s="8"/>
      <c r="E111" s="7"/>
      <c r="F111" s="7"/>
      <c r="G111" s="7"/>
      <c r="H111" s="7"/>
      <c r="I111" s="7"/>
      <c r="J111" s="7"/>
      <c r="K111" s="7"/>
      <c r="L111" s="8"/>
    </row>
    <row r="112" spans="2:12" ht="15.75" customHeight="1" x14ac:dyDescent="0.35">
      <c r="B112" s="14" t="s">
        <v>33</v>
      </c>
      <c r="C112" s="14" t="s">
        <v>34</v>
      </c>
      <c r="D112" s="14" t="s">
        <v>35</v>
      </c>
      <c r="E112" s="12" t="s">
        <v>36</v>
      </c>
      <c r="F112" s="7"/>
      <c r="G112" s="7"/>
      <c r="H112" s="7"/>
      <c r="I112" s="7"/>
      <c r="J112" s="7"/>
      <c r="K112" s="12" t="s">
        <v>36</v>
      </c>
      <c r="L112" s="46"/>
    </row>
    <row r="113" spans="2:12" ht="15.75" customHeight="1" x14ac:dyDescent="0.35">
      <c r="B113" s="93" t="s">
        <v>79</v>
      </c>
      <c r="C113" s="94"/>
      <c r="D113" s="94"/>
      <c r="E113" s="94"/>
      <c r="F113" s="94"/>
      <c r="G113" s="94"/>
      <c r="H113" s="94"/>
      <c r="I113" s="94"/>
      <c r="J113" s="94"/>
      <c r="K113" s="12"/>
      <c r="L113" s="14" t="s">
        <v>38</v>
      </c>
    </row>
    <row r="114" spans="2:12" ht="15.75" customHeight="1" x14ac:dyDescent="0.35">
      <c r="B114" s="73">
        <v>43239</v>
      </c>
      <c r="C114" s="78">
        <v>0.60416666666666663</v>
      </c>
      <c r="D114" s="78"/>
      <c r="E114" s="58">
        <f>IF(ISNUMBER(G114),IF(G114&gt;I114,3,IF(G114=I114,1,0))," ")</f>
        <v>0</v>
      </c>
      <c r="F114" s="14" t="str">
        <f>VLOOKUP($AQ10,$AQ$3:$AS$12,3,0)</f>
        <v>Pedro Trindade</v>
      </c>
      <c r="G114" s="79">
        <v>0</v>
      </c>
      <c r="H114" s="14" t="s">
        <v>57</v>
      </c>
      <c r="I114" s="79">
        <v>7</v>
      </c>
      <c r="J114" s="80" t="str">
        <f>VLOOKUP($AQ9,$AQ$3:$AS$12,3,0)</f>
        <v>Cláudio Garcia</v>
      </c>
      <c r="K114" s="58">
        <f>IF(ISNUMBER(G114),IF(I114&gt;G114,3,IF(I114=G114,1,0))," ")</f>
        <v>3</v>
      </c>
      <c r="L114" s="14" t="s">
        <v>123</v>
      </c>
    </row>
    <row r="115" spans="2:12" ht="15.75" customHeight="1" x14ac:dyDescent="0.35"/>
    <row r="116" spans="2:12" ht="15.75" customHeight="1" x14ac:dyDescent="0.35"/>
    <row r="117" spans="2:12" ht="15.75" customHeight="1" x14ac:dyDescent="0.35"/>
    <row r="118" spans="2:12" ht="15.75" customHeight="1" x14ac:dyDescent="0.35"/>
    <row r="119" spans="2:12" ht="15.75" customHeight="1" x14ac:dyDescent="0.35"/>
    <row r="120" spans="2:12" ht="15.75" customHeight="1" x14ac:dyDescent="0.35"/>
    <row r="121" spans="2:12" ht="15.75" customHeight="1" x14ac:dyDescent="0.35"/>
    <row r="122" spans="2:12" ht="15.75" customHeight="1" x14ac:dyDescent="0.35"/>
    <row r="123" spans="2:12" ht="15.75" customHeight="1" x14ac:dyDescent="0.35"/>
    <row r="124" spans="2:12" ht="15.75" customHeight="1" x14ac:dyDescent="0.35"/>
    <row r="125" spans="2:12" ht="15.75" customHeight="1" x14ac:dyDescent="0.35"/>
    <row r="126" spans="2:12" ht="15.75" customHeight="1" x14ac:dyDescent="0.35"/>
    <row r="127" spans="2:12" ht="15.75" customHeight="1" x14ac:dyDescent="0.35"/>
    <row r="128" spans="2:12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7">
    <mergeCell ref="B33:J33"/>
    <mergeCell ref="B40:J40"/>
    <mergeCell ref="B99:J99"/>
    <mergeCell ref="B106:J106"/>
    <mergeCell ref="B113:J113"/>
    <mergeCell ref="B47:J47"/>
    <mergeCell ref="B54:J54"/>
    <mergeCell ref="B64:J64"/>
    <mergeCell ref="B71:J71"/>
    <mergeCell ref="B78:J78"/>
    <mergeCell ref="B85:J85"/>
    <mergeCell ref="B92:J92"/>
    <mergeCell ref="AS3:AS4"/>
    <mergeCell ref="B5:J5"/>
    <mergeCell ref="B12:J12"/>
    <mergeCell ref="B19:J19"/>
    <mergeCell ref="B26:J26"/>
  </mergeCell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AS1000"/>
  <sheetViews>
    <sheetView showGridLines="0" workbookViewId="0"/>
  </sheetViews>
  <sheetFormatPr defaultColWidth="14.453125" defaultRowHeight="15" customHeight="1" x14ac:dyDescent="0.35"/>
  <cols>
    <col min="1" max="1" width="4.08984375" customWidth="1"/>
    <col min="2" max="2" width="11.54296875" customWidth="1"/>
    <col min="3" max="4" width="8" customWidth="1"/>
    <col min="5" max="5" width="8" hidden="1" customWidth="1"/>
    <col min="6" max="6" width="18.453125" customWidth="1"/>
    <col min="7" max="7" width="4.08984375" customWidth="1"/>
    <col min="8" max="8" width="3.453125" customWidth="1"/>
    <col min="9" max="9" width="4.08984375" customWidth="1"/>
    <col min="10" max="10" width="19.81640625" customWidth="1"/>
    <col min="11" max="11" width="8.81640625" hidden="1" customWidth="1"/>
    <col min="12" max="12" width="18" customWidth="1"/>
    <col min="13" max="13" width="9.08984375" customWidth="1"/>
    <col min="14" max="14" width="9.08984375" hidden="1" customWidth="1"/>
    <col min="15" max="15" width="4.08984375" customWidth="1"/>
    <col min="16" max="16" width="16.54296875" hidden="1" customWidth="1"/>
    <col min="17" max="17" width="16.54296875" customWidth="1"/>
    <col min="18" max="18" width="5.54296875" customWidth="1"/>
    <col min="19" max="21" width="3.81640625" customWidth="1"/>
    <col min="22" max="24" width="4.453125" customWidth="1"/>
    <col min="25" max="25" width="5.453125" customWidth="1"/>
    <col min="26" max="26" width="11.08984375" customWidth="1"/>
    <col min="27" max="28" width="9.08984375" customWidth="1"/>
    <col min="29" max="29" width="10.08984375" customWidth="1"/>
    <col min="30" max="30" width="15.81640625" customWidth="1"/>
    <col min="31" max="39" width="9.08984375" customWidth="1"/>
    <col min="40" max="40" width="13.453125" customWidth="1"/>
    <col min="42" max="43" width="8.81640625" customWidth="1"/>
    <col min="44" max="44" width="10" customWidth="1"/>
    <col min="45" max="45" width="28.54296875" customWidth="1"/>
  </cols>
  <sheetData>
    <row r="1" spans="1:45" ht="14.5" x14ac:dyDescent="0.35">
      <c r="A1" s="7"/>
      <c r="B1" s="8"/>
      <c r="C1" s="8"/>
      <c r="D1" s="8"/>
      <c r="E1" s="7"/>
      <c r="F1" s="7"/>
      <c r="G1" s="7"/>
      <c r="H1" s="7"/>
      <c r="I1" s="7"/>
      <c r="J1" s="7"/>
      <c r="K1" s="7"/>
      <c r="L1" s="8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1:45" ht="14.5" x14ac:dyDescent="0.35">
      <c r="A2" s="7"/>
      <c r="B2" s="8"/>
      <c r="C2" s="8"/>
      <c r="D2" s="8"/>
      <c r="E2" s="7"/>
      <c r="F2" s="9" t="s">
        <v>29</v>
      </c>
      <c r="G2" s="7"/>
      <c r="H2" s="7"/>
      <c r="I2" s="7"/>
      <c r="J2" s="7"/>
      <c r="K2" s="7"/>
      <c r="L2" s="8"/>
      <c r="M2" s="7"/>
      <c r="N2" s="7"/>
      <c r="O2" s="7"/>
      <c r="P2" s="9" t="s">
        <v>0</v>
      </c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</row>
    <row r="3" spans="1:45" ht="14.5" x14ac:dyDescent="0.35">
      <c r="A3" s="7"/>
      <c r="B3" s="8"/>
      <c r="C3" s="8"/>
      <c r="D3" s="8"/>
      <c r="E3" s="7"/>
      <c r="F3" s="7"/>
      <c r="G3" s="7"/>
      <c r="H3" s="7"/>
      <c r="I3" s="7"/>
      <c r="J3" s="7"/>
      <c r="K3" s="7"/>
      <c r="L3" s="8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97" t="s">
        <v>31</v>
      </c>
    </row>
    <row r="4" spans="1:45" ht="14.5" x14ac:dyDescent="0.35">
      <c r="A4" s="7"/>
      <c r="B4" s="10" t="s">
        <v>33</v>
      </c>
      <c r="C4" s="10" t="s">
        <v>34</v>
      </c>
      <c r="D4" s="10" t="s">
        <v>35</v>
      </c>
      <c r="E4" s="11" t="s">
        <v>36</v>
      </c>
      <c r="F4" s="7"/>
      <c r="G4" s="7"/>
      <c r="H4" s="7"/>
      <c r="I4" s="7"/>
      <c r="J4" s="7"/>
      <c r="K4" s="12" t="s">
        <v>36</v>
      </c>
      <c r="L4" s="8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92"/>
    </row>
    <row r="5" spans="1:45" ht="14.5" x14ac:dyDescent="0.35">
      <c r="A5" s="7"/>
      <c r="B5" s="93" t="s">
        <v>37</v>
      </c>
      <c r="C5" s="94"/>
      <c r="D5" s="94"/>
      <c r="E5" s="94"/>
      <c r="F5" s="94"/>
      <c r="G5" s="94"/>
      <c r="H5" s="94"/>
      <c r="I5" s="94"/>
      <c r="J5" s="95"/>
      <c r="K5" s="13"/>
      <c r="L5" s="14" t="s">
        <v>38</v>
      </c>
      <c r="M5" s="7"/>
      <c r="N5" s="7"/>
      <c r="O5" s="15" t="s">
        <v>39</v>
      </c>
      <c r="P5" s="15" t="s">
        <v>40</v>
      </c>
      <c r="Q5" s="15" t="s">
        <v>41</v>
      </c>
      <c r="R5" s="15" t="s">
        <v>42</v>
      </c>
      <c r="S5" s="15" t="s">
        <v>43</v>
      </c>
      <c r="T5" s="15" t="s">
        <v>44</v>
      </c>
      <c r="U5" s="15" t="s">
        <v>45</v>
      </c>
      <c r="V5" s="15" t="s">
        <v>46</v>
      </c>
      <c r="W5" s="15" t="s">
        <v>47</v>
      </c>
      <c r="X5" s="15" t="s">
        <v>48</v>
      </c>
      <c r="Y5" s="15" t="s">
        <v>49</v>
      </c>
      <c r="Z5" s="17" t="s">
        <v>50</v>
      </c>
      <c r="AA5" s="7"/>
      <c r="AB5" s="15" t="s">
        <v>51</v>
      </c>
      <c r="AC5" s="15" t="s">
        <v>40</v>
      </c>
      <c r="AD5" s="15" t="s">
        <v>41</v>
      </c>
      <c r="AE5" s="15" t="s">
        <v>42</v>
      </c>
      <c r="AF5" s="15" t="s">
        <v>43</v>
      </c>
      <c r="AG5" s="15" t="s">
        <v>44</v>
      </c>
      <c r="AH5" s="15" t="s">
        <v>45</v>
      </c>
      <c r="AI5" s="19" t="s">
        <v>46</v>
      </c>
      <c r="AJ5" s="19" t="s">
        <v>47</v>
      </c>
      <c r="AK5" s="20" t="s">
        <v>48</v>
      </c>
      <c r="AL5" s="20" t="s">
        <v>49</v>
      </c>
      <c r="AM5" s="21" t="s">
        <v>52</v>
      </c>
      <c r="AN5" s="22" t="s">
        <v>53</v>
      </c>
      <c r="AO5" s="22" t="s">
        <v>54</v>
      </c>
      <c r="AP5" s="22"/>
      <c r="AQ5" s="7">
        <v>1</v>
      </c>
      <c r="AR5" s="2" t="s">
        <v>2</v>
      </c>
      <c r="AS5" s="23" t="s">
        <v>62</v>
      </c>
    </row>
    <row r="6" spans="1:45" ht="15.5" x14ac:dyDescent="0.35">
      <c r="A6" s="7"/>
      <c r="B6" s="73">
        <v>43106</v>
      </c>
      <c r="C6" s="74">
        <v>0.38541666666666669</v>
      </c>
      <c r="D6" s="74" t="s">
        <v>56</v>
      </c>
      <c r="E6" s="75" t="str">
        <f t="shared" ref="E6:E8" si="0">IF(ISNUMBER(G6),IF(G6&gt;I6,3,IF(G6=I6,1,0))," ")</f>
        <v xml:space="preserve"> </v>
      </c>
      <c r="F6" s="76" t="str">
        <f>VLOOKUP($AQ5,$AQ$3:$AS$15,3,0)</f>
        <v>Nuno Henriques</v>
      </c>
      <c r="G6" s="77"/>
      <c r="H6" s="76" t="s">
        <v>57</v>
      </c>
      <c r="I6" s="77"/>
      <c r="J6" s="76" t="str">
        <f>VLOOKUP($AQ7,$AQ$3:$AS$15,3,0)</f>
        <v>Carolina Villarigues</v>
      </c>
      <c r="K6" s="71" t="str">
        <f t="shared" ref="K6:K8" si="1">IF(ISNUMBER(G6),IF(I6&gt;G6,3,IF(I6=G6,1,0))," ")</f>
        <v xml:space="preserve"> </v>
      </c>
      <c r="L6" s="14" t="str">
        <f>VLOOKUP($AQ6,$AQ$3:$AS$15,3,0)</f>
        <v>Miguel Castro</v>
      </c>
      <c r="M6" s="46"/>
      <c r="N6" s="8">
        <v>1</v>
      </c>
      <c r="O6" s="2">
        <v>1</v>
      </c>
      <c r="P6" s="2" t="str">
        <f t="shared" ref="P6:P14" si="2">VLOOKUP($N6,$AB$2:$AL$1048576,2,0)</f>
        <v>Jogador 1</v>
      </c>
      <c r="Q6" s="31" t="str">
        <f t="shared" ref="Q6:Q8" si="3">VLOOKUP($N6,AB:AL,3,0)</f>
        <v>Nuno Henriques</v>
      </c>
      <c r="R6" s="31">
        <f t="shared" ref="R6:R14" si="4">VLOOKUP($N6,$AB:$AL,4,0)</f>
        <v>0</v>
      </c>
      <c r="S6" s="31">
        <f t="shared" ref="S6:S14" si="5">VLOOKUP($N6,$AB:$AL,5,0)</f>
        <v>0</v>
      </c>
      <c r="T6" s="31">
        <f t="shared" ref="T6:T14" si="6">VLOOKUP($N6,$AB:$AL,6,0)</f>
        <v>0</v>
      </c>
      <c r="U6" s="31">
        <f t="shared" ref="U6:U14" si="7">VLOOKUP($N6,$AB:$AL,7,0)</f>
        <v>0</v>
      </c>
      <c r="V6" s="31">
        <f t="shared" ref="V6:V14" si="8">VLOOKUP($N6,$AB:$AL,8,0)</f>
        <v>0</v>
      </c>
      <c r="W6" s="31">
        <f t="shared" ref="W6:W14" si="9">VLOOKUP($N6,$AB:$AL,9,0)</f>
        <v>0</v>
      </c>
      <c r="X6" s="31">
        <f t="shared" ref="X6:X14" si="10">VLOOKUP($N6,$AB:$AL,10,0)</f>
        <v>0</v>
      </c>
      <c r="Y6" s="87">
        <f t="shared" ref="Y6:Y14" si="11">VLOOKUP($N6,$AB:$AL,11,0)</f>
        <v>0</v>
      </c>
      <c r="Z6" s="86">
        <f>400*70/100</f>
        <v>280</v>
      </c>
      <c r="AA6" s="7"/>
      <c r="AB6" s="2">
        <f t="shared" ref="AB6:AB14" si="12">RANK(AM6,$AM$6:$AM$14,1)</f>
        <v>1</v>
      </c>
      <c r="AC6" s="2" t="s">
        <v>2</v>
      </c>
      <c r="AD6" s="14" t="str">
        <f t="shared" ref="AD6:AD14" si="13">VLOOKUP($AQ5,$AQ$3:$AS$15,3,0)</f>
        <v>Nuno Henriques</v>
      </c>
      <c r="AE6" s="2">
        <f t="shared" ref="AE6:AE14" si="14">COUNTIFS(F:F,AS5,G:G,"&gt;=0")+COUNTIFS(J:J,AS5,I:I,"&gt;=0")</f>
        <v>0</v>
      </c>
      <c r="AF6" s="2">
        <f t="shared" ref="AF6:AF14" si="15">COUNTIFS($F:$F,$AS5,$E:$E,3)+COUNTIFS($J:$J,$AS5,$K:$K,3)</f>
        <v>0</v>
      </c>
      <c r="AG6" s="2">
        <f t="shared" ref="AG6:AG14" si="16">COUNTIFS($F:$F,$AS5,$E:$E,1)+COUNTIFS($J:$J,$AS5,$K:$K,1)</f>
        <v>0</v>
      </c>
      <c r="AH6" s="2">
        <f t="shared" ref="AH6:AH14" si="17">COUNTIFS($F:$F,$AS5,$E:$E,0)+COUNTIFS($J:$J,$AS5,$K:$K,0)</f>
        <v>0</v>
      </c>
      <c r="AI6" s="2">
        <f t="shared" ref="AI6:AI14" si="18">SUMIF(F:F,AS5,G:G)+SUMIF(J:J,AS5,I:I)</f>
        <v>0</v>
      </c>
      <c r="AJ6" s="2">
        <f t="shared" ref="AJ6:AJ14" si="19">SUMIFS(G:G,J:J,AS5)+SUMIFS(I:I,F:F,AS5)</f>
        <v>0</v>
      </c>
      <c r="AK6" s="2">
        <f t="shared" ref="AK6:AK14" si="20">AI6-AJ6</f>
        <v>0</v>
      </c>
      <c r="AL6" s="2">
        <f t="shared" ref="AL6:AL14" si="21">SUMIF(F:F,AS5,E:E)+SUMIF(J:J,AS5,K:K)</f>
        <v>0</v>
      </c>
      <c r="AM6" s="35">
        <f t="shared" ref="AM6:AM14" si="22">+AO6+AN6*0.005</f>
        <v>1.0049999999999999</v>
      </c>
      <c r="AN6" s="8">
        <f t="shared" ref="AN6:AN14" si="23">RANK(AK6,$AK$6:$AK$14,0)</f>
        <v>1</v>
      </c>
      <c r="AO6" s="8">
        <f t="shared" ref="AO6:AO14" si="24">RANK(AL6,$AL$6:$AL$14,0)</f>
        <v>1</v>
      </c>
      <c r="AP6" s="7"/>
      <c r="AQ6" s="7">
        <v>2</v>
      </c>
      <c r="AR6" s="2" t="s">
        <v>5</v>
      </c>
      <c r="AS6" s="43" t="s">
        <v>58</v>
      </c>
    </row>
    <row r="7" spans="1:45" ht="15.5" x14ac:dyDescent="0.35">
      <c r="A7" s="7"/>
      <c r="B7" s="83">
        <v>43106</v>
      </c>
      <c r="C7" s="78">
        <v>0.38541666666666669</v>
      </c>
      <c r="D7" s="78" t="s">
        <v>59</v>
      </c>
      <c r="E7" s="58" t="str">
        <f t="shared" si="0"/>
        <v xml:space="preserve"> </v>
      </c>
      <c r="F7" s="14" t="str">
        <f t="shared" ref="F7:F8" si="25">VLOOKUP($AQ8,$AQ$3:$AS$15,3,0)</f>
        <v>Luís M. Silva</v>
      </c>
      <c r="G7" s="79"/>
      <c r="H7" s="14" t="s">
        <v>57</v>
      </c>
      <c r="I7" s="79"/>
      <c r="J7" s="80" t="str">
        <f>VLOOKUP($AQ13,$AQ$3:$AS$15,3,0)</f>
        <v>Ricardo Campos</v>
      </c>
      <c r="K7" s="71" t="str">
        <f t="shared" si="1"/>
        <v xml:space="preserve"> </v>
      </c>
      <c r="L7" s="14" t="str">
        <f>VLOOKUP($AQ11,$AQ$3:$AS$15,3,0)</f>
        <v>Nuno Afonso</v>
      </c>
      <c r="M7" s="46"/>
      <c r="N7" s="8">
        <v>2</v>
      </c>
      <c r="O7" s="2">
        <v>2</v>
      </c>
      <c r="P7" s="2" t="e">
        <f t="shared" si="2"/>
        <v>#N/A</v>
      </c>
      <c r="Q7" s="31" t="e">
        <f t="shared" si="3"/>
        <v>#N/A</v>
      </c>
      <c r="R7" s="31" t="e">
        <f t="shared" si="4"/>
        <v>#N/A</v>
      </c>
      <c r="S7" s="31" t="e">
        <f t="shared" si="5"/>
        <v>#N/A</v>
      </c>
      <c r="T7" s="31" t="e">
        <f t="shared" si="6"/>
        <v>#N/A</v>
      </c>
      <c r="U7" s="31" t="e">
        <f t="shared" si="7"/>
        <v>#N/A</v>
      </c>
      <c r="V7" s="31" t="e">
        <f t="shared" si="8"/>
        <v>#N/A</v>
      </c>
      <c r="W7" s="31" t="e">
        <f t="shared" si="9"/>
        <v>#N/A</v>
      </c>
      <c r="X7" s="31" t="e">
        <f t="shared" si="10"/>
        <v>#N/A</v>
      </c>
      <c r="Y7" s="87" t="e">
        <f t="shared" si="11"/>
        <v>#N/A</v>
      </c>
      <c r="Z7" s="86">
        <f>300*70/100</f>
        <v>210</v>
      </c>
      <c r="AA7" s="7"/>
      <c r="AB7" s="2">
        <f t="shared" si="12"/>
        <v>1</v>
      </c>
      <c r="AC7" s="2" t="s">
        <v>5</v>
      </c>
      <c r="AD7" s="14" t="str">
        <f t="shared" si="13"/>
        <v>Miguel Castro</v>
      </c>
      <c r="AE7" s="2">
        <f t="shared" si="14"/>
        <v>0</v>
      </c>
      <c r="AF7" s="2">
        <f t="shared" si="15"/>
        <v>0</v>
      </c>
      <c r="AG7" s="2">
        <f t="shared" si="16"/>
        <v>0</v>
      </c>
      <c r="AH7" s="2">
        <f t="shared" si="17"/>
        <v>0</v>
      </c>
      <c r="AI7" s="2">
        <f t="shared" si="18"/>
        <v>0</v>
      </c>
      <c r="AJ7" s="2">
        <f t="shared" si="19"/>
        <v>0</v>
      </c>
      <c r="AK7" s="2">
        <f t="shared" si="20"/>
        <v>0</v>
      </c>
      <c r="AL7" s="2">
        <f t="shared" si="21"/>
        <v>0</v>
      </c>
      <c r="AM7" s="35">
        <f t="shared" si="22"/>
        <v>1.0049999999999999</v>
      </c>
      <c r="AN7" s="8">
        <f t="shared" si="23"/>
        <v>1</v>
      </c>
      <c r="AO7" s="8">
        <f t="shared" si="24"/>
        <v>1</v>
      </c>
      <c r="AP7" s="7"/>
      <c r="AQ7" s="7">
        <v>3</v>
      </c>
      <c r="AR7" s="2" t="s">
        <v>8</v>
      </c>
      <c r="AS7" s="43" t="s">
        <v>146</v>
      </c>
    </row>
    <row r="8" spans="1:45" ht="15.5" x14ac:dyDescent="0.35">
      <c r="A8" s="7"/>
      <c r="B8" s="83">
        <v>43106</v>
      </c>
      <c r="C8" s="78">
        <v>0.38541666666666669</v>
      </c>
      <c r="D8" s="78" t="s">
        <v>61</v>
      </c>
      <c r="E8" s="58" t="str">
        <f t="shared" si="0"/>
        <v xml:space="preserve"> </v>
      </c>
      <c r="F8" s="14" t="str">
        <f t="shared" si="25"/>
        <v>Rui Varela</v>
      </c>
      <c r="G8" s="79"/>
      <c r="H8" s="14" t="s">
        <v>57</v>
      </c>
      <c r="I8" s="79"/>
      <c r="J8" s="80" t="str">
        <f>VLOOKUP($AQ12,$AQ$3:$AS$15,3,0)</f>
        <v xml:space="preserve">Cláudio Garcia </v>
      </c>
      <c r="K8" s="71" t="str">
        <f t="shared" si="1"/>
        <v xml:space="preserve"> </v>
      </c>
      <c r="L8" s="14" t="str">
        <f>VLOOKUP($AQ10,$AQ$3:$AS$15,3,0)</f>
        <v>Hugo Carvalho</v>
      </c>
      <c r="M8" s="46"/>
      <c r="N8" s="8">
        <v>3</v>
      </c>
      <c r="O8" s="2">
        <v>3</v>
      </c>
      <c r="P8" s="2" t="e">
        <f t="shared" si="2"/>
        <v>#N/A</v>
      </c>
      <c r="Q8" s="2" t="e">
        <f t="shared" si="3"/>
        <v>#N/A</v>
      </c>
      <c r="R8" s="2" t="e">
        <f t="shared" si="4"/>
        <v>#N/A</v>
      </c>
      <c r="S8" s="2" t="e">
        <f t="shared" si="5"/>
        <v>#N/A</v>
      </c>
      <c r="T8" s="2" t="e">
        <f t="shared" si="6"/>
        <v>#N/A</v>
      </c>
      <c r="U8" s="2" t="e">
        <f t="shared" si="7"/>
        <v>#N/A</v>
      </c>
      <c r="V8" s="2" t="e">
        <f t="shared" si="8"/>
        <v>#N/A</v>
      </c>
      <c r="W8" s="2" t="e">
        <f t="shared" si="9"/>
        <v>#N/A</v>
      </c>
      <c r="X8" s="2" t="e">
        <f t="shared" si="10"/>
        <v>#N/A</v>
      </c>
      <c r="Y8" s="35" t="e">
        <f t="shared" si="11"/>
        <v>#N/A</v>
      </c>
      <c r="Z8" s="86">
        <f>250*70/100</f>
        <v>175</v>
      </c>
      <c r="AA8" s="7"/>
      <c r="AB8" s="2">
        <f t="shared" si="12"/>
        <v>1</v>
      </c>
      <c r="AC8" s="2" t="s">
        <v>8</v>
      </c>
      <c r="AD8" s="14" t="str">
        <f t="shared" si="13"/>
        <v>Carolina Villarigues</v>
      </c>
      <c r="AE8" s="2">
        <f t="shared" si="14"/>
        <v>0</v>
      </c>
      <c r="AF8" s="2">
        <f t="shared" si="15"/>
        <v>0</v>
      </c>
      <c r="AG8" s="2">
        <f t="shared" si="16"/>
        <v>0</v>
      </c>
      <c r="AH8" s="2">
        <f t="shared" si="17"/>
        <v>0</v>
      </c>
      <c r="AI8" s="2">
        <f t="shared" si="18"/>
        <v>0</v>
      </c>
      <c r="AJ8" s="2">
        <f t="shared" si="19"/>
        <v>0</v>
      </c>
      <c r="AK8" s="2">
        <f t="shared" si="20"/>
        <v>0</v>
      </c>
      <c r="AL8" s="2">
        <f t="shared" si="21"/>
        <v>0</v>
      </c>
      <c r="AM8" s="35">
        <f t="shared" si="22"/>
        <v>1.0049999999999999</v>
      </c>
      <c r="AN8" s="8">
        <f t="shared" si="23"/>
        <v>1</v>
      </c>
      <c r="AO8" s="8">
        <f t="shared" si="24"/>
        <v>1</v>
      </c>
      <c r="AP8" s="7"/>
      <c r="AQ8" s="7">
        <v>4</v>
      </c>
      <c r="AR8" s="2" t="s">
        <v>11</v>
      </c>
      <c r="AS8" s="43" t="s">
        <v>147</v>
      </c>
    </row>
    <row r="9" spans="1:45" ht="15.5" x14ac:dyDescent="0.35">
      <c r="A9" s="7"/>
      <c r="B9" s="8"/>
      <c r="C9" s="8"/>
      <c r="D9" s="8"/>
      <c r="E9" s="7"/>
      <c r="F9" s="7"/>
      <c r="G9" s="7"/>
      <c r="H9" s="7"/>
      <c r="I9" s="7"/>
      <c r="J9" s="7"/>
      <c r="K9" s="7"/>
      <c r="L9" s="46"/>
      <c r="M9" s="46"/>
      <c r="N9" s="8">
        <v>4</v>
      </c>
      <c r="O9" s="2">
        <v>4</v>
      </c>
      <c r="P9" s="2" t="e">
        <f t="shared" si="2"/>
        <v>#N/A</v>
      </c>
      <c r="Q9" s="2" t="e">
        <f t="shared" ref="Q9:Q14" si="26">VLOOKUP($N9,$AB:$AL,3,0)</f>
        <v>#N/A</v>
      </c>
      <c r="R9" s="2" t="e">
        <f t="shared" si="4"/>
        <v>#N/A</v>
      </c>
      <c r="S9" s="2" t="e">
        <f t="shared" si="5"/>
        <v>#N/A</v>
      </c>
      <c r="T9" s="2" t="e">
        <f t="shared" si="6"/>
        <v>#N/A</v>
      </c>
      <c r="U9" s="2" t="e">
        <f t="shared" si="7"/>
        <v>#N/A</v>
      </c>
      <c r="V9" s="2" t="e">
        <f t="shared" si="8"/>
        <v>#N/A</v>
      </c>
      <c r="W9" s="2" t="e">
        <f t="shared" si="9"/>
        <v>#N/A</v>
      </c>
      <c r="X9" s="2" t="e">
        <f t="shared" si="10"/>
        <v>#N/A</v>
      </c>
      <c r="Y9" s="35" t="e">
        <f t="shared" si="11"/>
        <v>#N/A</v>
      </c>
      <c r="Z9" s="86">
        <f>220*70/100</f>
        <v>154</v>
      </c>
      <c r="AA9" s="7"/>
      <c r="AB9" s="2">
        <f t="shared" si="12"/>
        <v>1</v>
      </c>
      <c r="AC9" s="2" t="s">
        <v>11</v>
      </c>
      <c r="AD9" s="14" t="str">
        <f t="shared" si="13"/>
        <v>Luís M. Silva</v>
      </c>
      <c r="AE9" s="2">
        <f t="shared" si="14"/>
        <v>0</v>
      </c>
      <c r="AF9" s="2">
        <f t="shared" si="15"/>
        <v>0</v>
      </c>
      <c r="AG9" s="2">
        <f t="shared" si="16"/>
        <v>0</v>
      </c>
      <c r="AH9" s="2">
        <f t="shared" si="17"/>
        <v>0</v>
      </c>
      <c r="AI9" s="2">
        <f t="shared" si="18"/>
        <v>0</v>
      </c>
      <c r="AJ9" s="2">
        <f t="shared" si="19"/>
        <v>0</v>
      </c>
      <c r="AK9" s="2">
        <f t="shared" si="20"/>
        <v>0</v>
      </c>
      <c r="AL9" s="2">
        <f t="shared" si="21"/>
        <v>0</v>
      </c>
      <c r="AM9" s="35">
        <f t="shared" si="22"/>
        <v>1.0049999999999999</v>
      </c>
      <c r="AN9" s="8">
        <f t="shared" si="23"/>
        <v>1</v>
      </c>
      <c r="AO9" s="8">
        <f t="shared" si="24"/>
        <v>1</v>
      </c>
      <c r="AP9" s="7"/>
      <c r="AQ9" s="7">
        <v>5</v>
      </c>
      <c r="AR9" s="2" t="s">
        <v>14</v>
      </c>
      <c r="AS9" s="43" t="s">
        <v>72</v>
      </c>
    </row>
    <row r="10" spans="1:45" ht="14.5" x14ac:dyDescent="0.35">
      <c r="A10" s="7"/>
      <c r="B10" s="8"/>
      <c r="C10" s="8"/>
      <c r="D10" s="8"/>
      <c r="E10" s="7"/>
      <c r="F10" s="7"/>
      <c r="G10" s="7"/>
      <c r="H10" s="7"/>
      <c r="I10" s="7"/>
      <c r="J10" s="7"/>
      <c r="K10" s="7"/>
      <c r="L10" s="8"/>
      <c r="M10" s="7"/>
      <c r="N10" s="8">
        <v>5</v>
      </c>
      <c r="O10" s="2">
        <v>5</v>
      </c>
      <c r="P10" s="2" t="e">
        <f t="shared" si="2"/>
        <v>#N/A</v>
      </c>
      <c r="Q10" s="2" t="e">
        <f t="shared" si="26"/>
        <v>#N/A</v>
      </c>
      <c r="R10" s="2" t="e">
        <f t="shared" si="4"/>
        <v>#N/A</v>
      </c>
      <c r="S10" s="2" t="e">
        <f t="shared" si="5"/>
        <v>#N/A</v>
      </c>
      <c r="T10" s="2" t="e">
        <f t="shared" si="6"/>
        <v>#N/A</v>
      </c>
      <c r="U10" s="2" t="e">
        <f t="shared" si="7"/>
        <v>#N/A</v>
      </c>
      <c r="V10" s="2" t="e">
        <f t="shared" si="8"/>
        <v>#N/A</v>
      </c>
      <c r="W10" s="2" t="e">
        <f t="shared" si="9"/>
        <v>#N/A</v>
      </c>
      <c r="X10" s="2" t="e">
        <f t="shared" si="10"/>
        <v>#N/A</v>
      </c>
      <c r="Y10" s="35" t="e">
        <f t="shared" si="11"/>
        <v>#N/A</v>
      </c>
      <c r="Z10" s="86">
        <f>215*70/100</f>
        <v>150.5</v>
      </c>
      <c r="AA10" s="7"/>
      <c r="AB10" s="2">
        <f t="shared" si="12"/>
        <v>1</v>
      </c>
      <c r="AC10" s="2" t="s">
        <v>14</v>
      </c>
      <c r="AD10" s="14" t="str">
        <f t="shared" si="13"/>
        <v>Rui Varela</v>
      </c>
      <c r="AE10" s="2">
        <f t="shared" si="14"/>
        <v>0</v>
      </c>
      <c r="AF10" s="2">
        <f t="shared" si="15"/>
        <v>0</v>
      </c>
      <c r="AG10" s="2">
        <f t="shared" si="16"/>
        <v>0</v>
      </c>
      <c r="AH10" s="2">
        <f t="shared" si="17"/>
        <v>0</v>
      </c>
      <c r="AI10" s="2">
        <f t="shared" si="18"/>
        <v>0</v>
      </c>
      <c r="AJ10" s="2">
        <f t="shared" si="19"/>
        <v>0</v>
      </c>
      <c r="AK10" s="2">
        <f t="shared" si="20"/>
        <v>0</v>
      </c>
      <c r="AL10" s="2">
        <f t="shared" si="21"/>
        <v>0</v>
      </c>
      <c r="AM10" s="35">
        <f t="shared" si="22"/>
        <v>1.0049999999999999</v>
      </c>
      <c r="AN10" s="8">
        <f t="shared" si="23"/>
        <v>1</v>
      </c>
      <c r="AO10" s="8">
        <f t="shared" si="24"/>
        <v>1</v>
      </c>
      <c r="AP10" s="7"/>
      <c r="AQ10" s="7">
        <v>6</v>
      </c>
      <c r="AR10" s="2" t="s">
        <v>17</v>
      </c>
      <c r="AS10" s="43" t="s">
        <v>122</v>
      </c>
    </row>
    <row r="11" spans="1:45" ht="14.5" x14ac:dyDescent="0.35">
      <c r="A11" s="7"/>
      <c r="B11" s="8"/>
      <c r="C11" s="8"/>
      <c r="D11" s="8"/>
      <c r="E11" s="7"/>
      <c r="F11" s="7"/>
      <c r="G11" s="7"/>
      <c r="H11" s="7"/>
      <c r="I11" s="7"/>
      <c r="J11" s="7"/>
      <c r="K11" s="7"/>
      <c r="L11" s="8"/>
      <c r="M11" s="7"/>
      <c r="N11" s="8">
        <v>6</v>
      </c>
      <c r="O11" s="2">
        <v>6</v>
      </c>
      <c r="P11" s="2" t="e">
        <f t="shared" si="2"/>
        <v>#N/A</v>
      </c>
      <c r="Q11" s="2" t="e">
        <f t="shared" si="26"/>
        <v>#N/A</v>
      </c>
      <c r="R11" s="2" t="e">
        <f t="shared" si="4"/>
        <v>#N/A</v>
      </c>
      <c r="S11" s="2" t="e">
        <f t="shared" si="5"/>
        <v>#N/A</v>
      </c>
      <c r="T11" s="2" t="e">
        <f t="shared" si="6"/>
        <v>#N/A</v>
      </c>
      <c r="U11" s="2" t="e">
        <f t="shared" si="7"/>
        <v>#N/A</v>
      </c>
      <c r="V11" s="2" t="e">
        <f t="shared" si="8"/>
        <v>#N/A</v>
      </c>
      <c r="W11" s="2" t="e">
        <f t="shared" si="9"/>
        <v>#N/A</v>
      </c>
      <c r="X11" s="2" t="e">
        <f t="shared" si="10"/>
        <v>#N/A</v>
      </c>
      <c r="Y11" s="35" t="e">
        <f t="shared" si="11"/>
        <v>#N/A</v>
      </c>
      <c r="Z11" s="86">
        <f>210*70/100</f>
        <v>147</v>
      </c>
      <c r="AA11" s="7"/>
      <c r="AB11" s="2">
        <f t="shared" si="12"/>
        <v>1</v>
      </c>
      <c r="AC11" s="2" t="s">
        <v>17</v>
      </c>
      <c r="AD11" s="14" t="str">
        <f t="shared" si="13"/>
        <v>Hugo Carvalho</v>
      </c>
      <c r="AE11" s="2">
        <f t="shared" si="14"/>
        <v>0</v>
      </c>
      <c r="AF11" s="2">
        <f t="shared" si="15"/>
        <v>0</v>
      </c>
      <c r="AG11" s="2">
        <f t="shared" si="16"/>
        <v>0</v>
      </c>
      <c r="AH11" s="2">
        <f t="shared" si="17"/>
        <v>0</v>
      </c>
      <c r="AI11" s="2">
        <f t="shared" si="18"/>
        <v>0</v>
      </c>
      <c r="AJ11" s="2">
        <f t="shared" si="19"/>
        <v>0</v>
      </c>
      <c r="AK11" s="2">
        <f t="shared" si="20"/>
        <v>0</v>
      </c>
      <c r="AL11" s="2">
        <f t="shared" si="21"/>
        <v>0</v>
      </c>
      <c r="AM11" s="35">
        <f t="shared" si="22"/>
        <v>1.0049999999999999</v>
      </c>
      <c r="AN11" s="8">
        <f t="shared" si="23"/>
        <v>1</v>
      </c>
      <c r="AO11" s="8">
        <f t="shared" si="24"/>
        <v>1</v>
      </c>
      <c r="AP11" s="7"/>
      <c r="AQ11" s="7">
        <v>7</v>
      </c>
      <c r="AR11" s="2" t="s">
        <v>20</v>
      </c>
      <c r="AS11" s="43" t="s">
        <v>69</v>
      </c>
    </row>
    <row r="12" spans="1:45" ht="14.5" x14ac:dyDescent="0.35">
      <c r="A12" s="7"/>
      <c r="B12" s="14" t="s">
        <v>33</v>
      </c>
      <c r="C12" s="14" t="s">
        <v>34</v>
      </c>
      <c r="D12" s="14" t="s">
        <v>35</v>
      </c>
      <c r="E12" s="12" t="s">
        <v>36</v>
      </c>
      <c r="F12" s="7"/>
      <c r="G12" s="7"/>
      <c r="H12" s="7"/>
      <c r="I12" s="7"/>
      <c r="J12" s="7"/>
      <c r="K12" s="12" t="s">
        <v>36</v>
      </c>
      <c r="L12" s="8"/>
      <c r="M12" s="7"/>
      <c r="N12" s="8">
        <v>7</v>
      </c>
      <c r="O12" s="2">
        <v>7</v>
      </c>
      <c r="P12" s="2" t="e">
        <f t="shared" si="2"/>
        <v>#N/A</v>
      </c>
      <c r="Q12" s="51" t="e">
        <f t="shared" si="26"/>
        <v>#N/A</v>
      </c>
      <c r="R12" s="51" t="e">
        <f t="shared" si="4"/>
        <v>#N/A</v>
      </c>
      <c r="S12" s="51" t="e">
        <f t="shared" si="5"/>
        <v>#N/A</v>
      </c>
      <c r="T12" s="51" t="e">
        <f t="shared" si="6"/>
        <v>#N/A</v>
      </c>
      <c r="U12" s="51" t="e">
        <f t="shared" si="7"/>
        <v>#N/A</v>
      </c>
      <c r="V12" s="51" t="e">
        <f t="shared" si="8"/>
        <v>#N/A</v>
      </c>
      <c r="W12" s="51" t="e">
        <f t="shared" si="9"/>
        <v>#N/A</v>
      </c>
      <c r="X12" s="51" t="e">
        <f t="shared" si="10"/>
        <v>#N/A</v>
      </c>
      <c r="Y12" s="88" t="e">
        <f t="shared" si="11"/>
        <v>#N/A</v>
      </c>
      <c r="Z12" s="86">
        <f>205*70/100</f>
        <v>143.5</v>
      </c>
      <c r="AA12" s="7"/>
      <c r="AB12" s="2">
        <f t="shared" si="12"/>
        <v>1</v>
      </c>
      <c r="AC12" s="2" t="s">
        <v>20</v>
      </c>
      <c r="AD12" s="14" t="str">
        <f t="shared" si="13"/>
        <v>Nuno Afonso</v>
      </c>
      <c r="AE12" s="2">
        <f t="shared" si="14"/>
        <v>0</v>
      </c>
      <c r="AF12" s="2">
        <f t="shared" si="15"/>
        <v>0</v>
      </c>
      <c r="AG12" s="2">
        <f t="shared" si="16"/>
        <v>0</v>
      </c>
      <c r="AH12" s="2">
        <f t="shared" si="17"/>
        <v>0</v>
      </c>
      <c r="AI12" s="2">
        <f t="shared" si="18"/>
        <v>0</v>
      </c>
      <c r="AJ12" s="2">
        <f t="shared" si="19"/>
        <v>0</v>
      </c>
      <c r="AK12" s="2">
        <f t="shared" si="20"/>
        <v>0</v>
      </c>
      <c r="AL12" s="2">
        <f t="shared" si="21"/>
        <v>0</v>
      </c>
      <c r="AM12" s="35">
        <f t="shared" si="22"/>
        <v>1.0049999999999999</v>
      </c>
      <c r="AN12" s="8">
        <f t="shared" si="23"/>
        <v>1</v>
      </c>
      <c r="AO12" s="8">
        <f t="shared" si="24"/>
        <v>1</v>
      </c>
      <c r="AP12" s="7"/>
      <c r="AQ12" s="7">
        <v>8</v>
      </c>
      <c r="AR12" s="2" t="s">
        <v>23</v>
      </c>
      <c r="AS12" s="43" t="s">
        <v>148</v>
      </c>
    </row>
    <row r="13" spans="1:45" ht="15.5" x14ac:dyDescent="0.35">
      <c r="A13" s="7"/>
      <c r="B13" s="93" t="s">
        <v>65</v>
      </c>
      <c r="C13" s="94"/>
      <c r="D13" s="94"/>
      <c r="E13" s="94"/>
      <c r="F13" s="94"/>
      <c r="G13" s="94"/>
      <c r="H13" s="94"/>
      <c r="I13" s="94"/>
      <c r="J13" s="94"/>
      <c r="K13" s="12"/>
      <c r="L13" s="10" t="s">
        <v>38</v>
      </c>
      <c r="M13" s="46"/>
      <c r="N13" s="8">
        <v>8</v>
      </c>
      <c r="O13" s="2">
        <v>8</v>
      </c>
      <c r="P13" s="2" t="e">
        <f t="shared" si="2"/>
        <v>#N/A</v>
      </c>
      <c r="Q13" s="51" t="e">
        <f t="shared" si="26"/>
        <v>#N/A</v>
      </c>
      <c r="R13" s="51" t="e">
        <f t="shared" si="4"/>
        <v>#N/A</v>
      </c>
      <c r="S13" s="51" t="e">
        <f t="shared" si="5"/>
        <v>#N/A</v>
      </c>
      <c r="T13" s="51" t="e">
        <f t="shared" si="6"/>
        <v>#N/A</v>
      </c>
      <c r="U13" s="51" t="e">
        <f t="shared" si="7"/>
        <v>#N/A</v>
      </c>
      <c r="V13" s="51" t="e">
        <f t="shared" si="8"/>
        <v>#N/A</v>
      </c>
      <c r="W13" s="51" t="e">
        <f t="shared" si="9"/>
        <v>#N/A</v>
      </c>
      <c r="X13" s="51" t="e">
        <f t="shared" si="10"/>
        <v>#N/A</v>
      </c>
      <c r="Y13" s="88" t="e">
        <f t="shared" si="11"/>
        <v>#N/A</v>
      </c>
      <c r="Z13" s="86">
        <f>200*70/100</f>
        <v>140</v>
      </c>
      <c r="AA13" s="7"/>
      <c r="AB13" s="2">
        <f t="shared" si="12"/>
        <v>1</v>
      </c>
      <c r="AC13" s="2" t="s">
        <v>23</v>
      </c>
      <c r="AD13" s="14" t="str">
        <f t="shared" si="13"/>
        <v xml:space="preserve">Cláudio Garcia </v>
      </c>
      <c r="AE13" s="2">
        <f t="shared" si="14"/>
        <v>0</v>
      </c>
      <c r="AF13" s="2">
        <f t="shared" si="15"/>
        <v>0</v>
      </c>
      <c r="AG13" s="2">
        <f t="shared" si="16"/>
        <v>0</v>
      </c>
      <c r="AH13" s="2">
        <f t="shared" si="17"/>
        <v>0</v>
      </c>
      <c r="AI13" s="2">
        <f t="shared" si="18"/>
        <v>0</v>
      </c>
      <c r="AJ13" s="2">
        <f t="shared" si="19"/>
        <v>0</v>
      </c>
      <c r="AK13" s="2">
        <f t="shared" si="20"/>
        <v>0</v>
      </c>
      <c r="AL13" s="2">
        <f t="shared" si="21"/>
        <v>0</v>
      </c>
      <c r="AM13" s="35">
        <f t="shared" si="22"/>
        <v>1.0049999999999999</v>
      </c>
      <c r="AN13" s="8">
        <f t="shared" si="23"/>
        <v>1</v>
      </c>
      <c r="AO13" s="8">
        <f t="shared" si="24"/>
        <v>1</v>
      </c>
      <c r="AP13" s="7"/>
      <c r="AQ13" s="7">
        <v>9</v>
      </c>
      <c r="AR13" s="2" t="s">
        <v>26</v>
      </c>
      <c r="AS13" s="43" t="s">
        <v>149</v>
      </c>
    </row>
    <row r="14" spans="1:45" ht="15.5" x14ac:dyDescent="0.35">
      <c r="A14" s="7"/>
      <c r="B14" s="83">
        <v>43106</v>
      </c>
      <c r="C14" s="78">
        <v>0.41666666666666669</v>
      </c>
      <c r="D14" s="78"/>
      <c r="E14" s="58" t="str">
        <f t="shared" ref="E14:E16" si="27">IF(ISNUMBER(G14),IF(G14&gt;I14,3,IF(G14=I14,1,0))," ")</f>
        <v xml:space="preserve"> </v>
      </c>
      <c r="F14" s="14" t="str">
        <f>VLOOKUP($AQ10,$AQ$3:$AS$15,3,0)</f>
        <v>Hugo Carvalho</v>
      </c>
      <c r="G14" s="79"/>
      <c r="H14" s="14" t="s">
        <v>57</v>
      </c>
      <c r="I14" s="79"/>
      <c r="J14" s="80" t="str">
        <f>VLOOKUP($AQ11,$AQ$3:$AS$15,3,0)</f>
        <v>Nuno Afonso</v>
      </c>
      <c r="K14" s="71" t="str">
        <f t="shared" ref="K14:K16" si="28">IF(ISNUMBER(G14),IF(I14&gt;G14,3,IF(I14=G14,1,0))," ")</f>
        <v xml:space="preserve"> </v>
      </c>
      <c r="L14" s="14" t="str">
        <f>VLOOKUP($AQ7,$AQ$3:$AS$15,3,0)</f>
        <v>Carolina Villarigues</v>
      </c>
      <c r="M14" s="46"/>
      <c r="N14" s="8">
        <v>9</v>
      </c>
      <c r="O14" s="2">
        <v>9</v>
      </c>
      <c r="P14" s="2" t="e">
        <f t="shared" si="2"/>
        <v>#N/A</v>
      </c>
      <c r="Q14" s="51" t="e">
        <f t="shared" si="26"/>
        <v>#N/A</v>
      </c>
      <c r="R14" s="51" t="e">
        <f t="shared" si="4"/>
        <v>#N/A</v>
      </c>
      <c r="S14" s="51" t="e">
        <f t="shared" si="5"/>
        <v>#N/A</v>
      </c>
      <c r="T14" s="51" t="e">
        <f t="shared" si="6"/>
        <v>#N/A</v>
      </c>
      <c r="U14" s="51" t="e">
        <f t="shared" si="7"/>
        <v>#N/A</v>
      </c>
      <c r="V14" s="51" t="e">
        <f t="shared" si="8"/>
        <v>#N/A</v>
      </c>
      <c r="W14" s="51" t="e">
        <f t="shared" si="9"/>
        <v>#N/A</v>
      </c>
      <c r="X14" s="51" t="e">
        <f t="shared" si="10"/>
        <v>#N/A</v>
      </c>
      <c r="Y14" s="88" t="e">
        <f t="shared" si="11"/>
        <v>#N/A</v>
      </c>
      <c r="Z14" s="86">
        <f>195*70/100</f>
        <v>136.5</v>
      </c>
      <c r="AA14" s="7"/>
      <c r="AB14" s="2">
        <f t="shared" si="12"/>
        <v>1</v>
      </c>
      <c r="AC14" s="2" t="s">
        <v>26</v>
      </c>
      <c r="AD14" s="14" t="str">
        <f t="shared" si="13"/>
        <v>Ricardo Campos</v>
      </c>
      <c r="AE14" s="2">
        <f t="shared" si="14"/>
        <v>0</v>
      </c>
      <c r="AF14" s="2">
        <f t="shared" si="15"/>
        <v>0</v>
      </c>
      <c r="AG14" s="2">
        <f t="shared" si="16"/>
        <v>0</v>
      </c>
      <c r="AH14" s="2">
        <f t="shared" si="17"/>
        <v>0</v>
      </c>
      <c r="AI14" s="2">
        <f t="shared" si="18"/>
        <v>0</v>
      </c>
      <c r="AJ14" s="2">
        <f t="shared" si="19"/>
        <v>0</v>
      </c>
      <c r="AK14" s="2">
        <f t="shared" si="20"/>
        <v>0</v>
      </c>
      <c r="AL14" s="2">
        <f t="shared" si="21"/>
        <v>0</v>
      </c>
      <c r="AM14" s="35">
        <f t="shared" si="22"/>
        <v>1.0049999999999999</v>
      </c>
      <c r="AN14" s="8">
        <f t="shared" si="23"/>
        <v>1</v>
      </c>
      <c r="AO14" s="8">
        <f t="shared" si="24"/>
        <v>1</v>
      </c>
      <c r="AP14" s="7"/>
      <c r="AQ14" s="7"/>
      <c r="AR14" s="7"/>
      <c r="AS14" s="7"/>
    </row>
    <row r="15" spans="1:45" ht="15.5" x14ac:dyDescent="0.35">
      <c r="A15" s="7"/>
      <c r="B15" s="83">
        <v>43106</v>
      </c>
      <c r="C15" s="78">
        <v>0.41666666666666702</v>
      </c>
      <c r="D15" s="78"/>
      <c r="E15" s="58" t="str">
        <f t="shared" si="27"/>
        <v xml:space="preserve"> </v>
      </c>
      <c r="F15" s="14" t="str">
        <f t="shared" ref="F15:F16" si="29">VLOOKUP($AQ5,$AQ$3:$AS$15,3,0)</f>
        <v>Nuno Henriques</v>
      </c>
      <c r="G15" s="79"/>
      <c r="H15" s="14" t="s">
        <v>57</v>
      </c>
      <c r="I15" s="79"/>
      <c r="J15" s="80" t="str">
        <f>VLOOKUP($AQ9,$AQ$3:$AS$15,3,0)</f>
        <v>Rui Varela</v>
      </c>
      <c r="K15" s="71" t="str">
        <f t="shared" si="28"/>
        <v xml:space="preserve"> </v>
      </c>
      <c r="L15" s="14" t="str">
        <f>VLOOKUP($AQ13,$AQ$3:$AS$15,3,0)</f>
        <v>Ricardo Campos</v>
      </c>
      <c r="M15" s="46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</row>
    <row r="16" spans="1:45" ht="15.5" x14ac:dyDescent="0.35">
      <c r="A16" s="7"/>
      <c r="B16" s="83">
        <v>43106</v>
      </c>
      <c r="C16" s="78">
        <v>0.45833333333333298</v>
      </c>
      <c r="D16" s="78"/>
      <c r="E16" s="58" t="str">
        <f t="shared" si="27"/>
        <v xml:space="preserve"> </v>
      </c>
      <c r="F16" s="14" t="str">
        <f t="shared" si="29"/>
        <v>Miguel Castro</v>
      </c>
      <c r="G16" s="79"/>
      <c r="H16" s="14" t="s">
        <v>57</v>
      </c>
      <c r="I16" s="79"/>
      <c r="J16" s="14" t="str">
        <f>VLOOKUP($AQ8,$AQ$3:$AS$15,3,0)</f>
        <v>Luís M. Silva</v>
      </c>
      <c r="K16" s="71" t="str">
        <f t="shared" si="28"/>
        <v xml:space="preserve"> </v>
      </c>
      <c r="L16" s="14" t="str">
        <f>VLOOKUP($AQ12,$AQ$3:$AS$15,3,0)</f>
        <v xml:space="preserve">Cláudio Garcia 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</row>
    <row r="17" spans="1:45" ht="15.5" x14ac:dyDescent="0.35">
      <c r="A17" s="7"/>
      <c r="B17" s="8"/>
      <c r="C17" s="8"/>
      <c r="D17" s="8"/>
      <c r="E17" s="7"/>
      <c r="F17" s="7"/>
      <c r="G17" s="7"/>
      <c r="H17" s="7"/>
      <c r="I17" s="7"/>
      <c r="J17" s="7"/>
      <c r="K17" s="7"/>
      <c r="L17" s="46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</row>
    <row r="18" spans="1:45" ht="15.5" x14ac:dyDescent="0.35">
      <c r="A18" s="7"/>
      <c r="B18" s="8"/>
      <c r="C18" s="8"/>
      <c r="D18" s="8"/>
      <c r="E18" s="7"/>
      <c r="F18" s="7"/>
      <c r="G18" s="7"/>
      <c r="H18" s="7"/>
      <c r="I18" s="7"/>
      <c r="J18" s="7"/>
      <c r="K18" s="7"/>
      <c r="L18" s="46"/>
      <c r="M18" s="7"/>
      <c r="N18" s="7"/>
      <c r="O18" s="7"/>
      <c r="P18" s="7"/>
      <c r="Q18" s="7"/>
      <c r="R18" s="53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</row>
    <row r="19" spans="1:45" ht="14.5" x14ac:dyDescent="0.35">
      <c r="A19" s="7"/>
      <c r="B19" s="8"/>
      <c r="C19" s="8"/>
      <c r="D19" s="8"/>
      <c r="E19" s="7"/>
      <c r="F19" s="7"/>
      <c r="G19" s="7"/>
      <c r="H19" s="7"/>
      <c r="I19" s="7"/>
      <c r="J19" s="7"/>
      <c r="K19" s="7"/>
      <c r="L19" s="8"/>
      <c r="M19" s="7"/>
      <c r="N19" s="7"/>
      <c r="O19" s="7"/>
      <c r="P19" s="7"/>
      <c r="Q19" s="7"/>
      <c r="R19" s="53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</row>
    <row r="20" spans="1:45" ht="14.5" x14ac:dyDescent="0.35">
      <c r="A20" s="7"/>
      <c r="B20" s="14" t="s">
        <v>33</v>
      </c>
      <c r="C20" s="14" t="s">
        <v>34</v>
      </c>
      <c r="D20" s="14" t="s">
        <v>35</v>
      </c>
      <c r="E20" s="12" t="s">
        <v>36</v>
      </c>
      <c r="F20" s="7"/>
      <c r="G20" s="7"/>
      <c r="H20" s="7"/>
      <c r="I20" s="7"/>
      <c r="J20" s="7"/>
      <c r="K20" s="12" t="s">
        <v>36</v>
      </c>
      <c r="L20" s="8"/>
      <c r="M20" s="7"/>
      <c r="N20" s="7"/>
      <c r="O20" s="7"/>
      <c r="P20" s="7"/>
      <c r="Q20" s="7"/>
      <c r="R20" s="53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</row>
    <row r="21" spans="1:45" ht="15.75" customHeight="1" x14ac:dyDescent="0.35">
      <c r="A21" s="7"/>
      <c r="B21" s="93" t="s">
        <v>71</v>
      </c>
      <c r="C21" s="94"/>
      <c r="D21" s="94"/>
      <c r="E21" s="94"/>
      <c r="F21" s="94"/>
      <c r="G21" s="94"/>
      <c r="H21" s="94"/>
      <c r="I21" s="94"/>
      <c r="J21" s="94"/>
      <c r="K21" s="12"/>
      <c r="L21" s="14" t="s">
        <v>38</v>
      </c>
      <c r="M21" s="7"/>
      <c r="N21" s="7"/>
      <c r="O21" s="7"/>
      <c r="P21" s="7"/>
      <c r="Q21" s="7"/>
      <c r="R21" s="53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</row>
    <row r="22" spans="1:45" ht="15.75" customHeight="1" x14ac:dyDescent="0.35">
      <c r="A22" s="7"/>
      <c r="B22" s="83">
        <v>43106</v>
      </c>
      <c r="C22" s="78">
        <v>0.4513888888888889</v>
      </c>
      <c r="D22" s="78"/>
      <c r="E22" s="58" t="str">
        <f t="shared" ref="E22:E24" si="30">IF(ISNUMBER(G22),IF(G22&gt;I22,3,IF(G22=I22,1,0))," ")</f>
        <v xml:space="preserve"> </v>
      </c>
      <c r="F22" s="14" t="str">
        <f t="shared" ref="F22:F23" si="31">VLOOKUP($AQ10,$AQ$3:$AS$15,3,0)</f>
        <v>Hugo Carvalho</v>
      </c>
      <c r="G22" s="79"/>
      <c r="H22" s="14" t="s">
        <v>57</v>
      </c>
      <c r="I22" s="79"/>
      <c r="J22" s="80" t="str">
        <f>VLOOKUP($AQ13,$AQ$3:$AS$15,3,0)</f>
        <v>Ricardo Campos</v>
      </c>
      <c r="K22" s="58" t="str">
        <f t="shared" ref="K22:K24" si="32">IF(ISNUMBER(G22),IF(I22&gt;G22,3,IF(I22=G22,1,0))," ")</f>
        <v xml:space="preserve"> </v>
      </c>
      <c r="L22" s="14" t="str">
        <f t="shared" ref="L22:L23" si="33">VLOOKUP($AQ5,$AQ$3:$AS$15,3,0)</f>
        <v>Nuno Henriques</v>
      </c>
      <c r="M22" s="7"/>
      <c r="N22" s="7"/>
      <c r="O22" s="7"/>
      <c r="P22" s="7"/>
      <c r="Q22" s="7"/>
      <c r="R22" s="53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</row>
    <row r="23" spans="1:45" ht="15.75" customHeight="1" x14ac:dyDescent="0.35">
      <c r="A23" s="7"/>
      <c r="B23" s="83">
        <v>43106</v>
      </c>
      <c r="C23" s="78">
        <v>0.4513888888888889</v>
      </c>
      <c r="D23" s="78"/>
      <c r="E23" s="58" t="str">
        <f t="shared" si="30"/>
        <v xml:space="preserve"> </v>
      </c>
      <c r="F23" s="14" t="str">
        <f t="shared" si="31"/>
        <v>Nuno Afonso</v>
      </c>
      <c r="G23" s="79"/>
      <c r="H23" s="14" t="s">
        <v>57</v>
      </c>
      <c r="I23" s="79"/>
      <c r="J23" s="80" t="str">
        <f>VLOOKUP($AQ12,$AQ$3:$AS$15,3,0)</f>
        <v xml:space="preserve">Cláudio Garcia </v>
      </c>
      <c r="K23" s="58" t="str">
        <f t="shared" si="32"/>
        <v xml:space="preserve"> </v>
      </c>
      <c r="L23" s="14" t="str">
        <f t="shared" si="33"/>
        <v>Miguel Castro</v>
      </c>
      <c r="M23" s="7"/>
      <c r="N23" s="7"/>
      <c r="O23" s="7"/>
      <c r="P23" s="7"/>
      <c r="Q23" s="7"/>
      <c r="R23" s="53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</row>
    <row r="24" spans="1:45" ht="15.75" customHeight="1" x14ac:dyDescent="0.35">
      <c r="A24" s="7"/>
      <c r="B24" s="83">
        <v>43106</v>
      </c>
      <c r="C24" s="78">
        <v>0.4513888888888889</v>
      </c>
      <c r="D24" s="78"/>
      <c r="E24" s="58" t="str">
        <f t="shared" si="30"/>
        <v xml:space="preserve"> </v>
      </c>
      <c r="F24" s="14" t="str">
        <f>VLOOKUP($AQ7,$AQ$3:$AS$15,3,0)</f>
        <v>Carolina Villarigues</v>
      </c>
      <c r="G24" s="79"/>
      <c r="H24" s="14" t="s">
        <v>57</v>
      </c>
      <c r="I24" s="79"/>
      <c r="J24" s="14" t="str">
        <f>VLOOKUP($AQ9,$AQ$3:$AS$15,3,0)</f>
        <v>Rui Varela</v>
      </c>
      <c r="K24" s="58" t="str">
        <f t="shared" si="32"/>
        <v xml:space="preserve"> </v>
      </c>
      <c r="L24" s="14" t="str">
        <f>VLOOKUP($AQ8,$AQ$3:$AS$15,3,0)</f>
        <v>Luís M. Silva</v>
      </c>
      <c r="M24" s="7"/>
      <c r="N24" s="7"/>
      <c r="O24" s="7"/>
      <c r="P24" s="7"/>
      <c r="Q24" s="7"/>
      <c r="R24" s="53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</row>
    <row r="25" spans="1:45" ht="15.75" customHeight="1" x14ac:dyDescent="0.35">
      <c r="A25" s="7"/>
      <c r="B25" s="8"/>
      <c r="C25" s="8"/>
      <c r="D25" s="8"/>
      <c r="E25" s="7"/>
      <c r="F25" s="7"/>
      <c r="G25" s="7"/>
      <c r="H25" s="7"/>
      <c r="I25" s="7"/>
      <c r="J25" s="7"/>
      <c r="K25" s="7"/>
      <c r="L25" s="46"/>
      <c r="M25" s="7"/>
      <c r="N25" s="7"/>
      <c r="O25" s="7"/>
      <c r="P25" s="7"/>
      <c r="Q25" s="7"/>
      <c r="R25" s="53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</row>
    <row r="26" spans="1:45" ht="15.75" customHeight="1" x14ac:dyDescent="0.35">
      <c r="A26" s="7"/>
      <c r="B26" s="8"/>
      <c r="C26" s="8"/>
      <c r="D26" s="8"/>
      <c r="E26" s="7"/>
      <c r="F26" s="7"/>
      <c r="G26" s="7"/>
      <c r="H26" s="7"/>
      <c r="I26" s="7"/>
      <c r="J26" s="7"/>
      <c r="K26" s="7"/>
      <c r="L26" s="46"/>
      <c r="M26" s="7"/>
      <c r="N26" s="7"/>
      <c r="O26" s="7"/>
      <c r="P26" s="7"/>
      <c r="Q26" s="7"/>
      <c r="R26" s="53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</row>
    <row r="27" spans="1:45" ht="15.75" customHeight="1" x14ac:dyDescent="0.35">
      <c r="A27" s="7"/>
      <c r="B27" s="8"/>
      <c r="C27" s="8"/>
      <c r="D27" s="8"/>
      <c r="E27" s="7"/>
      <c r="F27" s="7"/>
      <c r="G27" s="7"/>
      <c r="H27" s="7"/>
      <c r="I27" s="7"/>
      <c r="J27" s="7"/>
      <c r="K27" s="7"/>
      <c r="L27" s="46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</row>
    <row r="28" spans="1:45" ht="15.75" customHeight="1" x14ac:dyDescent="0.35">
      <c r="A28" s="7"/>
      <c r="B28" s="14" t="s">
        <v>33</v>
      </c>
      <c r="C28" s="14" t="s">
        <v>34</v>
      </c>
      <c r="D28" s="14" t="s">
        <v>35</v>
      </c>
      <c r="E28" s="12" t="s">
        <v>36</v>
      </c>
      <c r="F28" s="7"/>
      <c r="G28" s="7"/>
      <c r="H28" s="7"/>
      <c r="I28" s="7"/>
      <c r="J28" s="7"/>
      <c r="K28" s="12" t="s">
        <v>36</v>
      </c>
      <c r="L28" s="8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</row>
    <row r="29" spans="1:45" ht="15.75" customHeight="1" x14ac:dyDescent="0.35">
      <c r="A29" s="7"/>
      <c r="B29" s="93" t="s">
        <v>74</v>
      </c>
      <c r="C29" s="94"/>
      <c r="D29" s="94"/>
      <c r="E29" s="94"/>
      <c r="F29" s="94"/>
      <c r="G29" s="94"/>
      <c r="H29" s="94"/>
      <c r="I29" s="94"/>
      <c r="J29" s="94"/>
      <c r="K29" s="12"/>
      <c r="L29" s="14" t="s">
        <v>38</v>
      </c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</row>
    <row r="30" spans="1:45" ht="15.75" customHeight="1" x14ac:dyDescent="0.35">
      <c r="A30" s="7"/>
      <c r="B30" s="83">
        <v>43106</v>
      </c>
      <c r="C30" s="78">
        <v>0.4861111111111111</v>
      </c>
      <c r="D30" s="78"/>
      <c r="E30" s="58" t="str">
        <f t="shared" ref="E30:E32" si="34">IF(ISNUMBER(G30),IF(G30&gt;I30,3,IF(G30=I30,1,0))," ")</f>
        <v xml:space="preserve"> </v>
      </c>
      <c r="F30" s="14" t="str">
        <f t="shared" ref="F30:F31" si="35">VLOOKUP($AQ5,$AQ$3:$AS$15,3,0)</f>
        <v>Nuno Henriques</v>
      </c>
      <c r="G30" s="79"/>
      <c r="H30" s="14" t="s">
        <v>57</v>
      </c>
      <c r="I30" s="79"/>
      <c r="J30" s="80" t="str">
        <f>VLOOKUP($AQ11,$AQ$3:$AS$15,3,0)</f>
        <v>Nuno Afonso</v>
      </c>
      <c r="K30" s="58" t="str">
        <f t="shared" ref="K30:K32" si="36">IF(ISNUMBER(G30),IF(I30&gt;G30,3,IF(I30=G30,1,0))," ")</f>
        <v xml:space="preserve"> </v>
      </c>
      <c r="L30" s="14" t="str">
        <f t="shared" ref="L30:L31" si="37">VLOOKUP($AQ8,$AQ$3:$AS$15,3,0)</f>
        <v>Luís M. Silva</v>
      </c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</row>
    <row r="31" spans="1:45" ht="15.75" customHeight="1" x14ac:dyDescent="0.35">
      <c r="A31" s="7"/>
      <c r="B31" s="83">
        <v>43106</v>
      </c>
      <c r="C31" s="78">
        <v>0.4861111111111111</v>
      </c>
      <c r="D31" s="78"/>
      <c r="E31" s="58" t="str">
        <f t="shared" si="34"/>
        <v xml:space="preserve"> </v>
      </c>
      <c r="F31" s="14" t="str">
        <f t="shared" si="35"/>
        <v>Miguel Castro</v>
      </c>
      <c r="G31" s="79"/>
      <c r="H31" s="14" t="s">
        <v>57</v>
      </c>
      <c r="I31" s="79"/>
      <c r="J31" s="80" t="str">
        <f>VLOOKUP($AQ10,$AQ$3:$AS$15,3,0)</f>
        <v>Hugo Carvalho</v>
      </c>
      <c r="K31" s="58" t="str">
        <f t="shared" si="36"/>
        <v xml:space="preserve"> </v>
      </c>
      <c r="L31" s="14" t="str">
        <f t="shared" si="37"/>
        <v>Rui Varela</v>
      </c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</row>
    <row r="32" spans="1:45" ht="15.75" customHeight="1" x14ac:dyDescent="0.35">
      <c r="A32" s="7"/>
      <c r="B32" s="83">
        <v>43106</v>
      </c>
      <c r="C32" s="78">
        <v>0.4861111111111111</v>
      </c>
      <c r="D32" s="78"/>
      <c r="E32" s="58" t="str">
        <f t="shared" si="34"/>
        <v xml:space="preserve"> </v>
      </c>
      <c r="F32" s="14" t="str">
        <f>VLOOKUP($AQ12,$AQ$3:$AS$15,3,0)</f>
        <v xml:space="preserve">Cláudio Garcia </v>
      </c>
      <c r="G32" s="79"/>
      <c r="H32" s="14" t="s">
        <v>57</v>
      </c>
      <c r="I32" s="79"/>
      <c r="J32" s="80" t="str">
        <f>VLOOKUP($AQ13,$AQ$3:$AS$15,3,0)</f>
        <v>Ricardo Campos</v>
      </c>
      <c r="K32" s="58" t="str">
        <f t="shared" si="36"/>
        <v xml:space="preserve"> </v>
      </c>
      <c r="L32" s="14" t="str">
        <f>VLOOKUP($AQ7,$AQ$3:$AS$15,3,0)</f>
        <v>Carolina Villarigues</v>
      </c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</row>
    <row r="33" spans="1:45" ht="15.75" customHeight="1" x14ac:dyDescent="0.35">
      <c r="A33" s="7"/>
      <c r="B33" s="8"/>
      <c r="C33" s="8"/>
      <c r="D33" s="8"/>
      <c r="E33" s="7"/>
      <c r="F33" s="7"/>
      <c r="G33" s="7"/>
      <c r="H33" s="7"/>
      <c r="I33" s="7"/>
      <c r="J33" s="7"/>
      <c r="K33" s="7"/>
      <c r="L33" s="46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</row>
    <row r="34" spans="1:45" ht="15.75" customHeight="1" x14ac:dyDescent="0.35">
      <c r="A34" s="7"/>
      <c r="B34" s="8"/>
      <c r="C34" s="8"/>
      <c r="D34" s="8"/>
      <c r="E34" s="7"/>
      <c r="F34" s="7"/>
      <c r="G34" s="7"/>
      <c r="H34" s="7"/>
      <c r="I34" s="7"/>
      <c r="J34" s="7"/>
      <c r="K34" s="7"/>
      <c r="L34" s="46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</row>
    <row r="35" spans="1:45" ht="15.75" customHeight="1" x14ac:dyDescent="0.35">
      <c r="A35" s="7"/>
      <c r="B35" s="8"/>
      <c r="C35" s="8"/>
      <c r="D35" s="8"/>
      <c r="E35" s="7"/>
      <c r="F35" s="7"/>
      <c r="G35" s="7"/>
      <c r="H35" s="7"/>
      <c r="I35" s="7"/>
      <c r="J35" s="7"/>
      <c r="K35" s="7"/>
      <c r="L35" s="46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</row>
    <row r="36" spans="1:45" ht="15.75" customHeight="1" x14ac:dyDescent="0.35">
      <c r="A36" s="7"/>
      <c r="B36" s="14" t="s">
        <v>33</v>
      </c>
      <c r="C36" s="14" t="s">
        <v>34</v>
      </c>
      <c r="D36" s="14" t="s">
        <v>35</v>
      </c>
      <c r="E36" s="12" t="s">
        <v>36</v>
      </c>
      <c r="F36" s="7"/>
      <c r="G36" s="7"/>
      <c r="H36" s="7"/>
      <c r="I36" s="7"/>
      <c r="J36" s="7"/>
      <c r="K36" s="12" t="s">
        <v>36</v>
      </c>
      <c r="L36" s="46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</row>
    <row r="37" spans="1:45" ht="15.75" customHeight="1" x14ac:dyDescent="0.35">
      <c r="A37" s="7"/>
      <c r="B37" s="93" t="s">
        <v>76</v>
      </c>
      <c r="C37" s="94"/>
      <c r="D37" s="94"/>
      <c r="E37" s="94"/>
      <c r="F37" s="94"/>
      <c r="G37" s="94"/>
      <c r="H37" s="94"/>
      <c r="I37" s="94"/>
      <c r="J37" s="94"/>
      <c r="K37" s="12"/>
      <c r="L37" s="14" t="s">
        <v>38</v>
      </c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</row>
    <row r="38" spans="1:45" ht="15.75" customHeight="1" x14ac:dyDescent="0.35">
      <c r="A38" s="7"/>
      <c r="B38" s="83">
        <v>43106</v>
      </c>
      <c r="C38" s="78">
        <v>0.52083333333333337</v>
      </c>
      <c r="D38" s="78"/>
      <c r="E38" s="58" t="str">
        <f t="shared" ref="E38:E40" si="38">IF(ISNUMBER(G38),IF(G38&gt;I38,3,IF(G38=I38,1,0))," ")</f>
        <v xml:space="preserve"> </v>
      </c>
      <c r="F38" s="14" t="str">
        <f t="shared" ref="F38:F39" si="39">VLOOKUP($AQ5,$AQ$3:$AS$15,3,0)</f>
        <v>Nuno Henriques</v>
      </c>
      <c r="G38" s="79"/>
      <c r="H38" s="14" t="s">
        <v>57</v>
      </c>
      <c r="I38" s="79"/>
      <c r="J38" s="80" t="str">
        <f>VLOOKUP($AQ13,$AQ$3:$AS$15,3,0)</f>
        <v>Ricardo Campos</v>
      </c>
      <c r="K38" s="58" t="str">
        <f t="shared" ref="K38:K40" si="40">IF(ISNUMBER(G38),IF(I38&gt;G38,3,IF(I38=G38,1,0))," ")</f>
        <v xml:space="preserve"> </v>
      </c>
      <c r="L38" s="14" t="str">
        <f>VLOOKUP($AQ9,$AQ$3:$AS$15,3,0)</f>
        <v>Rui Varela</v>
      </c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</row>
    <row r="39" spans="1:45" ht="15.75" customHeight="1" x14ac:dyDescent="0.35">
      <c r="A39" s="7"/>
      <c r="B39" s="83">
        <v>43106</v>
      </c>
      <c r="C39" s="78">
        <v>0.52083333333333337</v>
      </c>
      <c r="D39" s="78"/>
      <c r="E39" s="58" t="str">
        <f t="shared" si="38"/>
        <v xml:space="preserve"> </v>
      </c>
      <c r="F39" s="14" t="str">
        <f t="shared" si="39"/>
        <v>Miguel Castro</v>
      </c>
      <c r="G39" s="79"/>
      <c r="H39" s="14" t="s">
        <v>137</v>
      </c>
      <c r="I39" s="79"/>
      <c r="J39" s="14" t="str">
        <f>VLOOKUP($AQ12,$AQ$3:$AS$15,3,0)</f>
        <v xml:space="preserve">Cláudio Garcia </v>
      </c>
      <c r="K39" s="58" t="str">
        <f t="shared" si="40"/>
        <v xml:space="preserve"> </v>
      </c>
      <c r="L39" s="14" t="str">
        <f>VLOOKUP($AQ7,$AQ$3:$AS$15,3,0)</f>
        <v>Carolina Villarigues</v>
      </c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</row>
    <row r="40" spans="1:45" ht="15.75" customHeight="1" x14ac:dyDescent="0.35">
      <c r="A40" s="7"/>
      <c r="B40" s="83">
        <v>43106</v>
      </c>
      <c r="C40" s="78">
        <v>0.52083333333333337</v>
      </c>
      <c r="D40" s="78"/>
      <c r="E40" s="58" t="str">
        <f t="shared" si="38"/>
        <v xml:space="preserve"> </v>
      </c>
      <c r="F40" s="14" t="str">
        <f>VLOOKUP($AQ8,$AQ$3:$AS$15,3,0)</f>
        <v>Luís M. Silva</v>
      </c>
      <c r="G40" s="79"/>
      <c r="H40" s="14" t="s">
        <v>57</v>
      </c>
      <c r="I40" s="79"/>
      <c r="J40" s="14" t="str">
        <f>VLOOKUP($AQ10,$AQ$3:$AS$15,3,0)</f>
        <v>Hugo Carvalho</v>
      </c>
      <c r="K40" s="58" t="str">
        <f t="shared" si="40"/>
        <v xml:space="preserve"> </v>
      </c>
      <c r="L40" s="14" t="str">
        <f>VLOOKUP($AQ11,$AQ$3:$AS$15,3,0)</f>
        <v>Nuno Afonso</v>
      </c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</row>
    <row r="41" spans="1:45" ht="15.75" customHeight="1" x14ac:dyDescent="0.35">
      <c r="A41" s="7"/>
      <c r="B41" s="8"/>
      <c r="C41" s="8"/>
      <c r="D41" s="8"/>
      <c r="E41" s="7"/>
      <c r="F41" s="7"/>
      <c r="G41" s="7"/>
      <c r="H41" s="7"/>
      <c r="I41" s="7"/>
      <c r="J41" s="7"/>
      <c r="K41" s="7"/>
      <c r="L41" s="8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</row>
    <row r="42" spans="1:45" ht="15.75" customHeight="1" x14ac:dyDescent="0.35">
      <c r="A42" s="7"/>
      <c r="B42" s="8"/>
      <c r="C42" s="8"/>
      <c r="D42" s="8"/>
      <c r="E42" s="7"/>
      <c r="F42" s="7"/>
      <c r="G42" s="7"/>
      <c r="H42" s="7"/>
      <c r="I42" s="7"/>
      <c r="J42" s="7"/>
      <c r="K42" s="7"/>
      <c r="L42" s="46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</row>
    <row r="43" spans="1:45" ht="15.75" customHeight="1" x14ac:dyDescent="0.35">
      <c r="A43" s="7"/>
      <c r="B43" s="8"/>
      <c r="C43" s="8"/>
      <c r="D43" s="8"/>
      <c r="E43" s="7"/>
      <c r="F43" s="7"/>
      <c r="G43" s="7"/>
      <c r="H43" s="7"/>
      <c r="I43" s="7"/>
      <c r="J43" s="7"/>
      <c r="K43" s="7"/>
      <c r="L43" s="46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</row>
    <row r="44" spans="1:45" ht="15.75" customHeight="1" x14ac:dyDescent="0.35">
      <c r="A44" s="7"/>
      <c r="B44" s="14" t="s">
        <v>33</v>
      </c>
      <c r="C44" s="14" t="s">
        <v>34</v>
      </c>
      <c r="D44" s="14" t="s">
        <v>35</v>
      </c>
      <c r="E44" s="12" t="s">
        <v>36</v>
      </c>
      <c r="F44" s="7"/>
      <c r="G44" s="7"/>
      <c r="H44" s="7"/>
      <c r="I44" s="7"/>
      <c r="J44" s="7"/>
      <c r="K44" s="12" t="s">
        <v>36</v>
      </c>
      <c r="L44" s="46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</row>
    <row r="45" spans="1:45" ht="15.75" customHeight="1" x14ac:dyDescent="0.35">
      <c r="A45" s="7"/>
      <c r="B45" s="93" t="s">
        <v>77</v>
      </c>
      <c r="C45" s="94"/>
      <c r="D45" s="94"/>
      <c r="E45" s="94"/>
      <c r="F45" s="94"/>
      <c r="G45" s="94"/>
      <c r="H45" s="94"/>
      <c r="I45" s="94"/>
      <c r="J45" s="94"/>
      <c r="K45" s="12"/>
      <c r="L45" s="14" t="s">
        <v>38</v>
      </c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</row>
    <row r="46" spans="1:45" ht="15.75" customHeight="1" x14ac:dyDescent="0.35">
      <c r="A46" s="7"/>
      <c r="B46" s="83">
        <v>43106</v>
      </c>
      <c r="C46" s="78">
        <v>0.58333333333333337</v>
      </c>
      <c r="D46" s="78"/>
      <c r="E46" s="58" t="str">
        <f t="shared" ref="E46:E48" si="41">IF(ISNUMBER(G46),IF(G46&gt;I46,3,IF(G46=I46,1,0))," ")</f>
        <v xml:space="preserve"> </v>
      </c>
      <c r="F46" s="14" t="str">
        <f t="shared" ref="F46:F48" si="42">VLOOKUP($AQ7,$AQ$3:$AS$15,3,0)</f>
        <v>Carolina Villarigues</v>
      </c>
      <c r="G46" s="79"/>
      <c r="H46" s="14" t="s">
        <v>57</v>
      </c>
      <c r="I46" s="79"/>
      <c r="J46" s="14" t="str">
        <f>VLOOKUP($AQ13,$AQ$3:$AS$15,3,0)</f>
        <v>Ricardo Campos</v>
      </c>
      <c r="K46" s="58" t="str">
        <f t="shared" ref="K46:K48" si="43">IF(ISNUMBER(G46),IF(I46&gt;G46,3,IF(I46=G46,1,0))," ")</f>
        <v xml:space="preserve"> </v>
      </c>
      <c r="L46" s="14" t="str">
        <f>VLOOKUP($AQ6,$AQ$3:$AS$15,3,0)</f>
        <v>Miguel Castro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</row>
    <row r="47" spans="1:45" ht="15.75" customHeight="1" x14ac:dyDescent="0.35">
      <c r="A47" s="7"/>
      <c r="B47" s="83">
        <v>43106</v>
      </c>
      <c r="C47" s="78">
        <v>0.58333333333333337</v>
      </c>
      <c r="D47" s="78"/>
      <c r="E47" s="58" t="str">
        <f t="shared" si="41"/>
        <v xml:space="preserve"> </v>
      </c>
      <c r="F47" s="14" t="str">
        <f t="shared" si="42"/>
        <v>Luís M. Silva</v>
      </c>
      <c r="G47" s="79"/>
      <c r="H47" s="14" t="s">
        <v>57</v>
      </c>
      <c r="I47" s="79"/>
      <c r="J47" s="80" t="str">
        <f>VLOOKUP($AQ12,$AQ$3:$AS$15,3,0)</f>
        <v xml:space="preserve">Cláudio Garcia </v>
      </c>
      <c r="K47" s="58" t="str">
        <f t="shared" si="43"/>
        <v xml:space="preserve"> </v>
      </c>
      <c r="L47" s="14" t="str">
        <f>VLOOKUP($AQ5,$AQ$3:$AS$15,3,0)</f>
        <v>Nuno Henriques</v>
      </c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</row>
    <row r="48" spans="1:45" ht="15.75" customHeight="1" x14ac:dyDescent="0.35">
      <c r="A48" s="7"/>
      <c r="B48" s="83">
        <v>43106</v>
      </c>
      <c r="C48" s="78">
        <v>0.58333333333333337</v>
      </c>
      <c r="D48" s="78"/>
      <c r="E48" s="58" t="str">
        <f t="shared" si="41"/>
        <v xml:space="preserve"> </v>
      </c>
      <c r="F48" s="14" t="str">
        <f t="shared" si="42"/>
        <v>Rui Varela</v>
      </c>
      <c r="G48" s="79"/>
      <c r="H48" s="14" t="s">
        <v>57</v>
      </c>
      <c r="I48" s="79"/>
      <c r="J48" s="80" t="str">
        <f>VLOOKUP($AQ11,$AQ$3:$AS$15,3,0)</f>
        <v>Nuno Afonso</v>
      </c>
      <c r="K48" s="58" t="str">
        <f t="shared" si="43"/>
        <v xml:space="preserve"> </v>
      </c>
      <c r="L48" s="14" t="str">
        <f>VLOOKUP($AQ10,$AQ$3:$AS$15,3,0)</f>
        <v>Hugo Carvalho</v>
      </c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</row>
    <row r="49" spans="1:45" ht="15.75" customHeight="1" x14ac:dyDescent="0.35">
      <c r="A49" s="7"/>
      <c r="B49" s="8"/>
      <c r="C49" s="8"/>
      <c r="D49" s="8"/>
      <c r="E49" s="7"/>
      <c r="F49" s="7"/>
      <c r="G49" s="7"/>
      <c r="H49" s="7"/>
      <c r="I49" s="7"/>
      <c r="J49" s="7"/>
      <c r="K49" s="7"/>
      <c r="L49" s="8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</row>
    <row r="50" spans="1:45" ht="15.75" customHeight="1" x14ac:dyDescent="0.35">
      <c r="A50" s="7"/>
      <c r="B50" s="8"/>
      <c r="C50" s="8"/>
      <c r="D50" s="8"/>
      <c r="E50" s="7"/>
      <c r="F50" s="7"/>
      <c r="G50" s="7"/>
      <c r="H50" s="7"/>
      <c r="I50" s="7"/>
      <c r="J50" s="7"/>
      <c r="K50" s="7"/>
      <c r="L50" s="8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</row>
    <row r="51" spans="1:45" ht="15.75" customHeight="1" x14ac:dyDescent="0.35">
      <c r="A51" s="7"/>
      <c r="B51" s="8"/>
      <c r="C51" s="8"/>
      <c r="D51" s="8"/>
      <c r="E51" s="7"/>
      <c r="F51" s="7"/>
      <c r="G51" s="7"/>
      <c r="H51" s="7"/>
      <c r="I51" s="7"/>
      <c r="J51" s="7"/>
      <c r="K51" s="7"/>
      <c r="L51" s="46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</row>
    <row r="52" spans="1:45" ht="15.75" customHeight="1" x14ac:dyDescent="0.35">
      <c r="A52" s="7"/>
      <c r="B52" s="14" t="s">
        <v>33</v>
      </c>
      <c r="C52" s="14" t="s">
        <v>34</v>
      </c>
      <c r="D52" s="14" t="s">
        <v>35</v>
      </c>
      <c r="E52" s="12" t="s">
        <v>36</v>
      </c>
      <c r="F52" s="7"/>
      <c r="G52" s="7"/>
      <c r="H52" s="7"/>
      <c r="I52" s="7"/>
      <c r="J52" s="7"/>
      <c r="K52" s="12" t="s">
        <v>36</v>
      </c>
      <c r="L52" s="46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</row>
    <row r="53" spans="1:45" ht="15.75" customHeight="1" x14ac:dyDescent="0.35">
      <c r="A53" s="7"/>
      <c r="B53" s="93" t="s">
        <v>78</v>
      </c>
      <c r="C53" s="94"/>
      <c r="D53" s="94"/>
      <c r="E53" s="94"/>
      <c r="F53" s="94"/>
      <c r="G53" s="94"/>
      <c r="H53" s="94"/>
      <c r="I53" s="94"/>
      <c r="J53" s="94"/>
      <c r="K53" s="12"/>
      <c r="L53" s="14" t="s">
        <v>38</v>
      </c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</row>
    <row r="54" spans="1:45" ht="15.75" customHeight="1" x14ac:dyDescent="0.35">
      <c r="A54" s="7"/>
      <c r="B54" s="83">
        <v>43106</v>
      </c>
      <c r="C54" s="78">
        <v>0.61805555555555558</v>
      </c>
      <c r="D54" s="78"/>
      <c r="E54" s="58" t="str">
        <f t="shared" ref="E54:E56" si="44">IF(ISNUMBER(G54),IF(G54&gt;I54,3,IF(G54=I54,1,0))," ")</f>
        <v xml:space="preserve"> </v>
      </c>
      <c r="F54" s="14" t="str">
        <f>VLOOKUP($AQ5,$AQ$3:$AS$15,3,0)</f>
        <v>Nuno Henriques</v>
      </c>
      <c r="G54" s="79"/>
      <c r="H54" s="14" t="s">
        <v>57</v>
      </c>
      <c r="I54" s="79"/>
      <c r="J54" s="80" t="str">
        <f>VLOOKUP($AQ6,$AQ$3:$AS$15,3,0)</f>
        <v>Miguel Castro</v>
      </c>
      <c r="K54" s="58" t="str">
        <f t="shared" ref="K54:K56" si="45">IF(ISNUMBER(G54),IF(I54&gt;G54,3,IF(I54=G54,1,0))," ")</f>
        <v xml:space="preserve"> </v>
      </c>
      <c r="L54" s="14" t="str">
        <f>VLOOKUP($AQ10,$AQ$3:$AS$15,3,0)</f>
        <v>Hugo Carvalho</v>
      </c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</row>
    <row r="55" spans="1:45" ht="15.75" customHeight="1" x14ac:dyDescent="0.35">
      <c r="A55" s="7"/>
      <c r="B55" s="83">
        <v>43106</v>
      </c>
      <c r="C55" s="78">
        <v>0.61805555555555558</v>
      </c>
      <c r="D55" s="78"/>
      <c r="E55" s="58" t="str">
        <f t="shared" si="44"/>
        <v xml:space="preserve"> </v>
      </c>
      <c r="F55" s="14" t="str">
        <f>VLOOKUP($AQ7,$AQ$3:$AS$15,3,0)</f>
        <v>Carolina Villarigues</v>
      </c>
      <c r="G55" s="79"/>
      <c r="H55" s="14" t="s">
        <v>57</v>
      </c>
      <c r="I55" s="79"/>
      <c r="J55" s="80" t="str">
        <f>VLOOKUP($AQ11,$AQ$3:$AS$15,3,0)</f>
        <v>Nuno Afonso</v>
      </c>
      <c r="K55" s="58" t="str">
        <f t="shared" si="45"/>
        <v xml:space="preserve"> </v>
      </c>
      <c r="L55" s="14" t="str">
        <f>VLOOKUP($AQ12,$AQ$3:$AS$15,3,0)</f>
        <v xml:space="preserve">Cláudio Garcia </v>
      </c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</row>
    <row r="56" spans="1:45" ht="15.75" customHeight="1" x14ac:dyDescent="0.35">
      <c r="A56" s="7"/>
      <c r="B56" s="83">
        <v>43106</v>
      </c>
      <c r="C56" s="78">
        <v>0.61805555555555558</v>
      </c>
      <c r="D56" s="78"/>
      <c r="E56" s="58" t="str">
        <f t="shared" si="44"/>
        <v xml:space="preserve"> </v>
      </c>
      <c r="F56" s="14" t="str">
        <f>VLOOKUP($AQ9,$AQ$3:$AS$15,3,0)</f>
        <v>Rui Varela</v>
      </c>
      <c r="G56" s="79"/>
      <c r="H56" s="14" t="s">
        <v>57</v>
      </c>
      <c r="I56" s="79"/>
      <c r="J56" s="80" t="str">
        <f>VLOOKUP($AQ13,$AQ$3:$AS$15,3,0)</f>
        <v>Ricardo Campos</v>
      </c>
      <c r="K56" s="58" t="str">
        <f t="shared" si="45"/>
        <v xml:space="preserve"> </v>
      </c>
      <c r="L56" s="14" t="str">
        <f>VLOOKUP($AQ8,$AQ$3:$AS$15,3,0)</f>
        <v>Luís M. Silva</v>
      </c>
      <c r="M56" s="7"/>
      <c r="N56" s="7"/>
      <c r="O56" s="7"/>
      <c r="P56" s="7"/>
      <c r="Q56" s="7"/>
      <c r="R56" s="7"/>
      <c r="S56" s="7">
        <v>9</v>
      </c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</row>
    <row r="57" spans="1:45" ht="15.75" customHeight="1" x14ac:dyDescent="0.35">
      <c r="A57" s="7"/>
      <c r="B57" s="8"/>
      <c r="C57" s="8"/>
      <c r="D57" s="8"/>
      <c r="E57" s="7"/>
      <c r="F57" s="7"/>
      <c r="G57" s="7"/>
      <c r="H57" s="7"/>
      <c r="I57" s="7"/>
      <c r="J57" s="7"/>
      <c r="K57" s="7"/>
      <c r="L57" s="8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</row>
    <row r="58" spans="1:45" ht="15.75" customHeight="1" x14ac:dyDescent="0.35">
      <c r="A58" s="7"/>
      <c r="B58" s="8"/>
      <c r="C58" s="8"/>
      <c r="D58" s="8"/>
      <c r="E58" s="7"/>
      <c r="F58" s="7"/>
      <c r="G58" s="7"/>
      <c r="H58" s="7"/>
      <c r="I58" s="7"/>
      <c r="J58" s="7"/>
      <c r="K58" s="7"/>
      <c r="L58" s="8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</row>
    <row r="59" spans="1:45" ht="15.75" customHeight="1" x14ac:dyDescent="0.35">
      <c r="A59" s="7"/>
      <c r="B59" s="8"/>
      <c r="C59" s="8"/>
      <c r="D59" s="8"/>
      <c r="E59" s="7"/>
      <c r="F59" s="7"/>
      <c r="G59" s="7"/>
      <c r="H59" s="7"/>
      <c r="I59" s="7"/>
      <c r="J59" s="7"/>
      <c r="K59" s="7"/>
      <c r="L59" s="8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</row>
    <row r="60" spans="1:45" ht="15.75" customHeight="1" x14ac:dyDescent="0.35">
      <c r="A60" s="7"/>
      <c r="B60" s="14" t="s">
        <v>33</v>
      </c>
      <c r="C60" s="14" t="s">
        <v>34</v>
      </c>
      <c r="D60" s="14" t="s">
        <v>35</v>
      </c>
      <c r="E60" s="12" t="s">
        <v>36</v>
      </c>
      <c r="F60" s="7"/>
      <c r="G60" s="7"/>
      <c r="H60" s="7"/>
      <c r="I60" s="7"/>
      <c r="J60" s="7"/>
      <c r="K60" s="12" t="s">
        <v>36</v>
      </c>
      <c r="L60" s="46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</row>
    <row r="61" spans="1:45" ht="15.75" customHeight="1" x14ac:dyDescent="0.35">
      <c r="A61" s="7"/>
      <c r="B61" s="93" t="s">
        <v>79</v>
      </c>
      <c r="C61" s="94"/>
      <c r="D61" s="94"/>
      <c r="E61" s="94"/>
      <c r="F61" s="94"/>
      <c r="G61" s="94"/>
      <c r="H61" s="94"/>
      <c r="I61" s="94"/>
      <c r="J61" s="94"/>
      <c r="K61" s="12"/>
      <c r="L61" s="14" t="s">
        <v>38</v>
      </c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</row>
    <row r="62" spans="1:45" ht="15.75" customHeight="1" x14ac:dyDescent="0.35">
      <c r="A62" s="7"/>
      <c r="B62" s="83">
        <v>43106</v>
      </c>
      <c r="C62" s="78">
        <v>0.65277777777777779</v>
      </c>
      <c r="D62" s="78"/>
      <c r="E62" s="58" t="str">
        <f t="shared" ref="E62:E64" si="46">IF(ISNUMBER(G62),IF(G62&gt;I62,3,IF(G62=I62,1,0))," ")</f>
        <v xml:space="preserve"> </v>
      </c>
      <c r="F62" s="14" t="str">
        <f t="shared" ref="F62:F63" si="47">VLOOKUP($AQ5,$AQ$3:$AS$15,3,0)</f>
        <v>Nuno Henriques</v>
      </c>
      <c r="G62" s="79"/>
      <c r="H62" s="14" t="s">
        <v>57</v>
      </c>
      <c r="I62" s="79"/>
      <c r="J62" s="80" t="str">
        <f>VLOOKUP($AQ8,$AQ$3:$AS$15,3,0)</f>
        <v>Luís M. Silva</v>
      </c>
      <c r="K62" s="58" t="str">
        <f t="shared" ref="K62:K64" si="48">IF(ISNUMBER(G62),IF(I62&gt;G62,3,IF(I62=G62,1,0))," ")</f>
        <v xml:space="preserve"> </v>
      </c>
      <c r="L62" s="14" t="str">
        <f>VLOOKUP($AQ9,$AQ$3:$AS$15,3,0)</f>
        <v>Rui Varela</v>
      </c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</row>
    <row r="63" spans="1:45" ht="15.75" customHeight="1" x14ac:dyDescent="0.35">
      <c r="A63" s="7"/>
      <c r="B63" s="83">
        <v>43106</v>
      </c>
      <c r="C63" s="78">
        <v>0.65277777777777779</v>
      </c>
      <c r="D63" s="78"/>
      <c r="E63" s="58" t="str">
        <f t="shared" si="46"/>
        <v xml:space="preserve"> </v>
      </c>
      <c r="F63" s="80" t="str">
        <f t="shared" si="47"/>
        <v>Miguel Castro</v>
      </c>
      <c r="G63" s="79"/>
      <c r="H63" s="14" t="s">
        <v>57</v>
      </c>
      <c r="I63" s="79"/>
      <c r="J63" s="14" t="str">
        <f>VLOOKUP($AQ7,$AQ$3:$AS$15,3,0)</f>
        <v>Carolina Villarigues</v>
      </c>
      <c r="K63" s="58" t="str">
        <f t="shared" si="48"/>
        <v xml:space="preserve"> </v>
      </c>
      <c r="L63" s="14" t="str">
        <f>VLOOKUP($AQ13,$AQ$3:$AS$15,3,0)</f>
        <v>Ricardo Campos</v>
      </c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</row>
    <row r="64" spans="1:45" ht="15.75" customHeight="1" x14ac:dyDescent="0.35">
      <c r="A64" s="7"/>
      <c r="B64" s="83">
        <v>43106</v>
      </c>
      <c r="C64" s="78">
        <v>0.65277777777777779</v>
      </c>
      <c r="D64" s="78"/>
      <c r="E64" s="58" t="str">
        <f t="shared" si="46"/>
        <v xml:space="preserve"> </v>
      </c>
      <c r="F64" s="14" t="str">
        <f>VLOOKUP($AQ10,$AQ$3:$AS$15,3,0)</f>
        <v>Hugo Carvalho</v>
      </c>
      <c r="G64" s="79"/>
      <c r="H64" s="14" t="s">
        <v>57</v>
      </c>
      <c r="I64" s="79"/>
      <c r="J64" s="80" t="str">
        <f>VLOOKUP($AQ12,$AQ$3:$AS$15,3,0)</f>
        <v xml:space="preserve">Cláudio Garcia </v>
      </c>
      <c r="K64" s="58" t="str">
        <f t="shared" si="48"/>
        <v xml:space="preserve"> </v>
      </c>
      <c r="L64" s="14" t="str">
        <f>VLOOKUP($AQ11,$AQ$3:$AS$15,3,0)</f>
        <v>Nuno Afonso</v>
      </c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</row>
    <row r="65" spans="1:45" ht="15.75" customHeight="1" x14ac:dyDescent="0.35">
      <c r="A65" s="7"/>
      <c r="B65" s="8"/>
      <c r="C65" s="8"/>
      <c r="D65" s="8"/>
      <c r="E65" s="7"/>
      <c r="F65" s="7"/>
      <c r="G65" s="7"/>
      <c r="H65" s="7"/>
      <c r="I65" s="7"/>
      <c r="J65" s="7"/>
      <c r="K65" s="7"/>
      <c r="L65" s="8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</row>
    <row r="66" spans="1:45" ht="15.75" customHeight="1" x14ac:dyDescent="0.35">
      <c r="A66" s="7"/>
      <c r="B66" s="8"/>
      <c r="C66" s="8"/>
      <c r="D66" s="8"/>
      <c r="E66" s="7"/>
      <c r="F66" s="7"/>
      <c r="G66" s="7"/>
      <c r="H66" s="7"/>
      <c r="I66" s="7"/>
      <c r="J66" s="7"/>
      <c r="K66" s="7"/>
      <c r="L66" s="8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</row>
    <row r="67" spans="1:45" ht="15.75" customHeight="1" x14ac:dyDescent="0.35">
      <c r="A67" s="7"/>
      <c r="B67" s="8"/>
      <c r="C67" s="8"/>
      <c r="D67" s="8"/>
      <c r="E67" s="7"/>
      <c r="F67" s="7"/>
      <c r="G67" s="7"/>
      <c r="H67" s="7"/>
      <c r="I67" s="7"/>
      <c r="J67" s="7"/>
      <c r="K67" s="7"/>
      <c r="L67" s="8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</row>
    <row r="68" spans="1:45" ht="15.75" customHeight="1" x14ac:dyDescent="0.35">
      <c r="A68" s="7"/>
      <c r="B68" s="14" t="s">
        <v>33</v>
      </c>
      <c r="C68" s="14" t="s">
        <v>34</v>
      </c>
      <c r="D68" s="14" t="s">
        <v>35</v>
      </c>
      <c r="E68" s="12" t="s">
        <v>36</v>
      </c>
      <c r="F68" s="7"/>
      <c r="G68" s="7"/>
      <c r="H68" s="7"/>
      <c r="I68" s="7"/>
      <c r="J68" s="7"/>
      <c r="K68" s="12" t="s">
        <v>36</v>
      </c>
      <c r="L68" s="8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</row>
    <row r="69" spans="1:45" ht="15.75" customHeight="1" x14ac:dyDescent="0.35">
      <c r="A69" s="7"/>
      <c r="B69" s="93" t="s">
        <v>80</v>
      </c>
      <c r="C69" s="94"/>
      <c r="D69" s="94"/>
      <c r="E69" s="94"/>
      <c r="F69" s="94"/>
      <c r="G69" s="94"/>
      <c r="H69" s="94"/>
      <c r="I69" s="94"/>
      <c r="J69" s="94"/>
      <c r="K69" s="12"/>
      <c r="L69" s="14" t="s">
        <v>38</v>
      </c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</row>
    <row r="70" spans="1:45" ht="15.75" customHeight="1" x14ac:dyDescent="0.35">
      <c r="A70" s="7"/>
      <c r="B70" s="83">
        <v>43106</v>
      </c>
      <c r="C70" s="78">
        <v>0.6875</v>
      </c>
      <c r="D70" s="78"/>
      <c r="E70" s="58" t="str">
        <f t="shared" ref="E70:E72" si="49">IF(ISNUMBER(G70),IF(G70&gt;I70,3,IF(G70=I70,1,0))," ")</f>
        <v xml:space="preserve"> </v>
      </c>
      <c r="F70" s="14" t="str">
        <f t="shared" ref="F70:F72" si="50">VLOOKUP($AQ5,$AQ$3:$AS$15,3,0)</f>
        <v>Nuno Henriques</v>
      </c>
      <c r="G70" s="79"/>
      <c r="H70" s="14" t="s">
        <v>57</v>
      </c>
      <c r="I70" s="79"/>
      <c r="J70" s="80" t="str">
        <f>VLOOKUP($AQ10,$AQ$3:$AS$15,3,0)</f>
        <v>Hugo Carvalho</v>
      </c>
      <c r="K70" s="58" t="str">
        <f t="shared" ref="K70:K72" si="51">IF(ISNUMBER(G70),IF(I70&gt;G70,3,IF(I70=G70,1,0))," ")</f>
        <v xml:space="preserve"> </v>
      </c>
      <c r="L70" s="14" t="str">
        <f>VLOOKUP($AQ11,$AQ$3:$AS$15,3,0)</f>
        <v>Nuno Afonso</v>
      </c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</row>
    <row r="71" spans="1:45" ht="15.75" customHeight="1" x14ac:dyDescent="0.35">
      <c r="A71" s="7"/>
      <c r="B71" s="83">
        <v>43106</v>
      </c>
      <c r="C71" s="78">
        <v>0.6875</v>
      </c>
      <c r="D71" s="78"/>
      <c r="E71" s="58" t="str">
        <f t="shared" si="49"/>
        <v xml:space="preserve"> </v>
      </c>
      <c r="F71" s="80" t="str">
        <f t="shared" si="50"/>
        <v>Miguel Castro</v>
      </c>
      <c r="G71" s="79"/>
      <c r="H71" s="14" t="s">
        <v>57</v>
      </c>
      <c r="I71" s="79"/>
      <c r="J71" s="14" t="str">
        <f>VLOOKUP($AQ9,$AQ$3:$AS$15,3,0)</f>
        <v>Rui Varela</v>
      </c>
      <c r="K71" s="58" t="str">
        <f t="shared" si="51"/>
        <v xml:space="preserve"> </v>
      </c>
      <c r="L71" s="14" t="str">
        <f>VLOOKUP($AQ13,$AQ$3:$AS$15,3,0)</f>
        <v>Ricardo Campos</v>
      </c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</row>
    <row r="72" spans="1:45" ht="15.75" customHeight="1" x14ac:dyDescent="0.35">
      <c r="A72" s="7"/>
      <c r="B72" s="83">
        <v>43106</v>
      </c>
      <c r="C72" s="78">
        <v>0.6875</v>
      </c>
      <c r="D72" s="78"/>
      <c r="E72" s="58" t="str">
        <f t="shared" si="49"/>
        <v xml:space="preserve"> </v>
      </c>
      <c r="F72" s="14" t="str">
        <f t="shared" si="50"/>
        <v>Carolina Villarigues</v>
      </c>
      <c r="G72" s="79"/>
      <c r="H72" s="14" t="s">
        <v>57</v>
      </c>
      <c r="I72" s="79"/>
      <c r="J72" s="80" t="str">
        <f>VLOOKUP($AQ8,$AQ$3:$AS$15,3,0)</f>
        <v>Luís M. Silva</v>
      </c>
      <c r="K72" s="58" t="str">
        <f t="shared" si="51"/>
        <v xml:space="preserve"> </v>
      </c>
      <c r="L72" s="14" t="str">
        <f>VLOOKUP($AQ12,$AQ$3:$AS$15,3,0)</f>
        <v xml:space="preserve">Cláudio Garcia </v>
      </c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</row>
    <row r="73" spans="1:45" ht="15.75" customHeight="1" x14ac:dyDescent="0.35">
      <c r="A73" s="7"/>
      <c r="B73" s="8"/>
      <c r="C73" s="8"/>
      <c r="D73" s="8"/>
      <c r="E73" s="7"/>
      <c r="F73" s="7"/>
      <c r="G73" s="7"/>
      <c r="H73" s="7"/>
      <c r="I73" s="7"/>
      <c r="J73" s="7"/>
      <c r="K73" s="7"/>
      <c r="L73" s="8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</row>
    <row r="74" spans="1:45" ht="15.75" customHeight="1" x14ac:dyDescent="0.35">
      <c r="A74" s="7"/>
      <c r="B74" s="8"/>
      <c r="C74" s="8"/>
      <c r="D74" s="8"/>
      <c r="E74" s="7"/>
      <c r="F74" s="7"/>
      <c r="G74" s="7"/>
      <c r="H74" s="7"/>
      <c r="I74" s="7"/>
      <c r="J74" s="7"/>
      <c r="K74" s="7"/>
      <c r="L74" s="8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</row>
    <row r="75" spans="1:45" ht="15.75" customHeight="1" x14ac:dyDescent="0.35">
      <c r="A75" s="7"/>
      <c r="B75" s="8"/>
      <c r="C75" s="8"/>
      <c r="D75" s="8"/>
      <c r="E75" s="7"/>
      <c r="F75" s="7"/>
      <c r="G75" s="7"/>
      <c r="H75" s="7"/>
      <c r="I75" s="7"/>
      <c r="J75" s="7"/>
      <c r="K75" s="7"/>
      <c r="L75" s="8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</row>
    <row r="76" spans="1:45" ht="15.75" customHeight="1" x14ac:dyDescent="0.35">
      <c r="A76" s="7"/>
      <c r="B76" s="14" t="s">
        <v>33</v>
      </c>
      <c r="C76" s="14" t="s">
        <v>34</v>
      </c>
      <c r="D76" s="14" t="s">
        <v>35</v>
      </c>
      <c r="E76" s="12" t="s">
        <v>36</v>
      </c>
      <c r="F76" s="7"/>
      <c r="G76" s="7"/>
      <c r="H76" s="7"/>
      <c r="I76" s="7"/>
      <c r="J76" s="7"/>
      <c r="K76" s="12" t="s">
        <v>36</v>
      </c>
      <c r="L76" s="8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</row>
    <row r="77" spans="1:45" ht="15.75" customHeight="1" x14ac:dyDescent="0.35">
      <c r="A77" s="7"/>
      <c r="B77" s="93" t="s">
        <v>81</v>
      </c>
      <c r="C77" s="94"/>
      <c r="D77" s="94"/>
      <c r="E77" s="94"/>
      <c r="F77" s="94"/>
      <c r="G77" s="94"/>
      <c r="H77" s="94"/>
      <c r="I77" s="94"/>
      <c r="J77" s="94"/>
      <c r="K77" s="12"/>
      <c r="L77" s="14" t="s">
        <v>38</v>
      </c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</row>
    <row r="78" spans="1:45" ht="15.75" customHeight="1" x14ac:dyDescent="0.35">
      <c r="A78" s="7"/>
      <c r="B78" s="83">
        <v>43106</v>
      </c>
      <c r="C78" s="78">
        <v>0.72222222222222221</v>
      </c>
      <c r="D78" s="78"/>
      <c r="E78" s="58" t="str">
        <f t="shared" ref="E78:E80" si="52">IF(ISNUMBER(G78),IF(G78&gt;I78,3,IF(G78=I78,1,0))," ")</f>
        <v xml:space="preserve"> </v>
      </c>
      <c r="F78" s="80" t="str">
        <f>VLOOKUP($AQ11,$AQ$3:$AS$15,3,0)</f>
        <v>Nuno Afonso</v>
      </c>
      <c r="G78" s="79"/>
      <c r="H78" s="14" t="s">
        <v>57</v>
      </c>
      <c r="I78" s="79"/>
      <c r="J78" s="80" t="str">
        <f>VLOOKUP($AQ13,$AQ$3:$AS$15,3,0)</f>
        <v>Ricardo Campos</v>
      </c>
      <c r="K78" s="58" t="str">
        <f t="shared" ref="K78:K80" si="53">IF(ISNUMBER(G78),IF(I78&gt;G78,3,IF(I78=G78,1,0))," ")</f>
        <v xml:space="preserve"> </v>
      </c>
      <c r="L78" s="14" t="str">
        <f>VLOOKUP($AQ5,$AQ$3:$AS$15,3,0)</f>
        <v>Nuno Henriques</v>
      </c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</row>
    <row r="79" spans="1:45" ht="15.75" customHeight="1" x14ac:dyDescent="0.35">
      <c r="A79" s="7"/>
      <c r="B79" s="83">
        <v>43106</v>
      </c>
      <c r="C79" s="78">
        <v>0.72222222222222221</v>
      </c>
      <c r="D79" s="78"/>
      <c r="E79" s="58" t="str">
        <f t="shared" si="52"/>
        <v xml:space="preserve"> </v>
      </c>
      <c r="F79" s="14" t="str">
        <f t="shared" ref="F79:F80" si="54">VLOOKUP($AQ7,$AQ$3:$AS$15,3,0)</f>
        <v>Carolina Villarigues</v>
      </c>
      <c r="G79" s="79"/>
      <c r="H79" s="14" t="s">
        <v>57</v>
      </c>
      <c r="I79" s="79"/>
      <c r="J79" s="14" t="str">
        <f>VLOOKUP($AQ10,$AQ$3:$AS$15,3,0)</f>
        <v>Hugo Carvalho</v>
      </c>
      <c r="K79" s="58" t="str">
        <f t="shared" si="53"/>
        <v xml:space="preserve"> </v>
      </c>
      <c r="L79" s="14" t="str">
        <f>VLOOKUP($AQ12,$AQ$3:$AS$15,3,0)</f>
        <v xml:space="preserve">Cláudio Garcia </v>
      </c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</row>
    <row r="80" spans="1:45" ht="15.75" customHeight="1" x14ac:dyDescent="0.35">
      <c r="A80" s="7"/>
      <c r="B80" s="83">
        <v>43106</v>
      </c>
      <c r="C80" s="78">
        <v>0.72222222222222221</v>
      </c>
      <c r="D80" s="78"/>
      <c r="E80" s="58" t="str">
        <f t="shared" si="52"/>
        <v xml:space="preserve"> </v>
      </c>
      <c r="F80" s="80" t="str">
        <f t="shared" si="54"/>
        <v>Luís M. Silva</v>
      </c>
      <c r="G80" s="79"/>
      <c r="H80" s="14" t="s">
        <v>57</v>
      </c>
      <c r="I80" s="79"/>
      <c r="J80" s="14" t="str">
        <f>VLOOKUP($AQ9,$AQ$3:$AS$15,3,0)</f>
        <v>Rui Varela</v>
      </c>
      <c r="K80" s="58" t="str">
        <f t="shared" si="53"/>
        <v xml:space="preserve"> </v>
      </c>
      <c r="L80" s="14" t="str">
        <f>VLOOKUP($AQ6,$AQ$3:$AS$15,3,0)</f>
        <v>Miguel Castro</v>
      </c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</row>
    <row r="81" spans="1:45" ht="15.75" customHeight="1" x14ac:dyDescent="0.35">
      <c r="A81" s="7"/>
      <c r="B81" s="8"/>
      <c r="C81" s="8"/>
      <c r="D81" s="8"/>
      <c r="E81" s="7"/>
      <c r="F81" s="7"/>
      <c r="G81" s="7"/>
      <c r="H81" s="7"/>
      <c r="I81" s="7"/>
      <c r="J81" s="7"/>
      <c r="K81" s="7"/>
      <c r="L81" s="46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</row>
    <row r="82" spans="1:45" ht="15.75" customHeight="1" x14ac:dyDescent="0.35">
      <c r="A82" s="7"/>
      <c r="B82" s="8"/>
      <c r="C82" s="8"/>
      <c r="D82" s="8"/>
      <c r="E82" s="7"/>
      <c r="F82" s="7"/>
      <c r="G82" s="7"/>
      <c r="H82" s="7"/>
      <c r="I82" s="7"/>
      <c r="J82" s="7"/>
      <c r="K82" s="7"/>
      <c r="L82" s="46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</row>
    <row r="83" spans="1:45" ht="15.75" customHeight="1" x14ac:dyDescent="0.35">
      <c r="A83" s="7"/>
      <c r="B83" s="8"/>
      <c r="C83" s="8"/>
      <c r="D83" s="8"/>
      <c r="E83" s="7"/>
      <c r="F83" s="7"/>
      <c r="G83" s="7"/>
      <c r="H83" s="7"/>
      <c r="I83" s="7"/>
      <c r="J83" s="7"/>
      <c r="K83" s="7"/>
      <c r="L83" s="8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</row>
    <row r="84" spans="1:45" ht="15.75" customHeight="1" x14ac:dyDescent="0.35">
      <c r="A84" s="7"/>
      <c r="B84" s="14" t="s">
        <v>33</v>
      </c>
      <c r="C84" s="14" t="s">
        <v>34</v>
      </c>
      <c r="D84" s="14" t="s">
        <v>35</v>
      </c>
      <c r="E84" s="12" t="s">
        <v>36</v>
      </c>
      <c r="F84" s="7"/>
      <c r="G84" s="7"/>
      <c r="H84" s="7"/>
      <c r="I84" s="7"/>
      <c r="J84" s="7"/>
      <c r="K84" s="12" t="s">
        <v>36</v>
      </c>
      <c r="L84" s="8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</row>
    <row r="85" spans="1:45" ht="15.75" customHeight="1" x14ac:dyDescent="0.35">
      <c r="A85" s="7"/>
      <c r="B85" s="93" t="s">
        <v>82</v>
      </c>
      <c r="C85" s="94"/>
      <c r="D85" s="94"/>
      <c r="E85" s="94"/>
      <c r="F85" s="94"/>
      <c r="G85" s="94"/>
      <c r="H85" s="94"/>
      <c r="I85" s="94"/>
      <c r="J85" s="94"/>
      <c r="K85" s="12"/>
      <c r="L85" s="14" t="s">
        <v>38</v>
      </c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</row>
    <row r="86" spans="1:45" ht="15.75" customHeight="1" x14ac:dyDescent="0.35">
      <c r="A86" s="7"/>
      <c r="B86" s="83">
        <v>43106</v>
      </c>
      <c r="C86" s="78">
        <v>0.75694444444444453</v>
      </c>
      <c r="D86" s="78"/>
      <c r="E86" s="58" t="str">
        <f t="shared" ref="E86:E88" si="55">IF(ISNUMBER(G86),IF(G86&gt;I86,3,IF(G86=I86,1,0))," ")</f>
        <v xml:space="preserve"> </v>
      </c>
      <c r="F86" s="14" t="str">
        <f t="shared" ref="F86:F87" si="56">VLOOKUP($AQ5,$AQ$3:$AS$15,3,0)</f>
        <v>Nuno Henriques</v>
      </c>
      <c r="G86" s="79"/>
      <c r="H86" s="14" t="s">
        <v>57</v>
      </c>
      <c r="I86" s="79"/>
      <c r="J86" s="80" t="str">
        <f>VLOOKUP($AQ12,$AQ$3:$AS$15,3,0)</f>
        <v xml:space="preserve">Cláudio Garcia </v>
      </c>
      <c r="K86" s="58" t="str">
        <f t="shared" ref="K86:K88" si="57">IF(ISNUMBER(G86),IF(I86&gt;G86,3,IF(I86=G86,1,0))," ")</f>
        <v xml:space="preserve"> </v>
      </c>
      <c r="L86" s="14" t="str">
        <f>VLOOKUP($AQ13,$AQ$3:$AS$15,3,0)</f>
        <v>Ricardo Campos</v>
      </c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</row>
    <row r="87" spans="1:45" ht="15.75" customHeight="1" x14ac:dyDescent="0.35">
      <c r="A87" s="7"/>
      <c r="B87" s="83">
        <v>43106</v>
      </c>
      <c r="C87" s="78">
        <v>0.75694444444444453</v>
      </c>
      <c r="D87" s="78"/>
      <c r="E87" s="58" t="str">
        <f t="shared" si="55"/>
        <v xml:space="preserve"> </v>
      </c>
      <c r="F87" s="80" t="str">
        <f t="shared" si="56"/>
        <v>Miguel Castro</v>
      </c>
      <c r="G87" s="79"/>
      <c r="H87" s="14" t="s">
        <v>57</v>
      </c>
      <c r="I87" s="79"/>
      <c r="J87" s="14" t="str">
        <f>VLOOKUP($AQ11,$AQ$3:$AS$15,3,0)</f>
        <v>Nuno Afonso</v>
      </c>
      <c r="K87" s="58" t="str">
        <f t="shared" si="57"/>
        <v xml:space="preserve"> </v>
      </c>
      <c r="L87" s="14" t="str">
        <f>VLOOKUP($AQ8,$AQ$3:$AS$15,3,0)</f>
        <v>Luís M. Silva</v>
      </c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</row>
    <row r="88" spans="1:45" ht="15.75" customHeight="1" x14ac:dyDescent="0.35">
      <c r="A88" s="7"/>
      <c r="B88" s="83">
        <v>43106</v>
      </c>
      <c r="C88" s="78">
        <v>0.75694444444444453</v>
      </c>
      <c r="D88" s="78"/>
      <c r="E88" s="58" t="str">
        <f t="shared" si="55"/>
        <v xml:space="preserve"> </v>
      </c>
      <c r="F88" s="14" t="str">
        <f>VLOOKUP($AQ9,$AQ$3:$AS$15,3,0)</f>
        <v>Rui Varela</v>
      </c>
      <c r="G88" s="79"/>
      <c r="H88" s="14" t="s">
        <v>57</v>
      </c>
      <c r="I88" s="79"/>
      <c r="J88" s="80" t="str">
        <f>VLOOKUP($AQ10,$AQ$3:$AS$15,3,0)</f>
        <v>Hugo Carvalho</v>
      </c>
      <c r="K88" s="58" t="str">
        <f t="shared" si="57"/>
        <v xml:space="preserve"> </v>
      </c>
      <c r="L88" s="14" t="str">
        <f>VLOOKUP($AQ7,$AQ$3:$AS$15,3,0)</f>
        <v>Carolina Villarigues</v>
      </c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</row>
    <row r="89" spans="1:45" ht="15.75" customHeight="1" x14ac:dyDescent="0.35">
      <c r="A89" s="7"/>
      <c r="B89" s="8"/>
      <c r="C89" s="8"/>
      <c r="D89" s="8"/>
      <c r="E89" s="7"/>
      <c r="F89" s="7"/>
      <c r="G89" s="7"/>
      <c r="H89" s="7"/>
      <c r="I89" s="7"/>
      <c r="J89" s="7"/>
      <c r="K89" s="7"/>
      <c r="L89" s="8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</row>
    <row r="90" spans="1:45" ht="15.75" customHeight="1" x14ac:dyDescent="0.35">
      <c r="A90" s="7"/>
      <c r="B90" s="8"/>
      <c r="C90" s="8"/>
      <c r="D90" s="8"/>
      <c r="E90" s="7"/>
      <c r="F90" s="7"/>
      <c r="G90" s="7"/>
      <c r="H90" s="7"/>
      <c r="I90" s="7"/>
      <c r="J90" s="7"/>
      <c r="K90" s="7"/>
      <c r="L90" s="8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</row>
    <row r="91" spans="1:45" ht="15.75" customHeight="1" x14ac:dyDescent="0.35">
      <c r="A91" s="7"/>
      <c r="B91" s="8"/>
      <c r="C91" s="8"/>
      <c r="D91" s="8"/>
      <c r="E91" s="7"/>
      <c r="F91" s="7"/>
      <c r="G91" s="7"/>
      <c r="H91" s="7"/>
      <c r="I91" s="7"/>
      <c r="J91" s="7"/>
      <c r="K91" s="7"/>
      <c r="L91" s="8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</row>
    <row r="92" spans="1:45" ht="15.75" customHeight="1" x14ac:dyDescent="0.35">
      <c r="A92" s="7"/>
      <c r="B92" s="14" t="s">
        <v>33</v>
      </c>
      <c r="C92" s="14" t="s">
        <v>34</v>
      </c>
      <c r="D92" s="14" t="s">
        <v>35</v>
      </c>
      <c r="E92" s="12" t="s">
        <v>36</v>
      </c>
      <c r="F92" s="7"/>
      <c r="G92" s="7"/>
      <c r="H92" s="7"/>
      <c r="I92" s="7"/>
      <c r="J92" s="7"/>
      <c r="K92" s="12" t="s">
        <v>36</v>
      </c>
      <c r="L92" s="8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</row>
    <row r="93" spans="1:45" ht="15.75" customHeight="1" x14ac:dyDescent="0.35">
      <c r="A93" s="7"/>
      <c r="B93" s="93" t="s">
        <v>83</v>
      </c>
      <c r="C93" s="94"/>
      <c r="D93" s="94"/>
      <c r="E93" s="94"/>
      <c r="F93" s="94"/>
      <c r="G93" s="94"/>
      <c r="H93" s="94"/>
      <c r="I93" s="94"/>
      <c r="J93" s="94"/>
      <c r="K93" s="12"/>
      <c r="L93" s="14" t="s">
        <v>38</v>
      </c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</row>
    <row r="94" spans="1:45" ht="15.75" customHeight="1" x14ac:dyDescent="0.35">
      <c r="A94" s="7"/>
      <c r="B94" s="83">
        <v>43106</v>
      </c>
      <c r="C94" s="78">
        <v>0.79166666666666663</v>
      </c>
      <c r="D94" s="78"/>
      <c r="E94" s="58" t="str">
        <f t="shared" ref="E94:E96" si="58">IF(ISNUMBER(G94),IF(G94&gt;I94,3,IF(G94=I94,1,0))," ")</f>
        <v xml:space="preserve"> </v>
      </c>
      <c r="F94" s="14" t="str">
        <f t="shared" ref="F94:F96" si="59">VLOOKUP($AQ6,$AQ$3:$AS$15,3,0)</f>
        <v>Miguel Castro</v>
      </c>
      <c r="G94" s="79"/>
      <c r="H94" s="14" t="s">
        <v>57</v>
      </c>
      <c r="I94" s="79"/>
      <c r="J94" s="80" t="str">
        <f>VLOOKUP($AQ13,$AQ$3:$AS$15,3,0)</f>
        <v>Ricardo Campos</v>
      </c>
      <c r="K94" s="58" t="str">
        <f t="shared" ref="K94:K96" si="60">IF(ISNUMBER(G94),IF(I94&gt;G94,3,IF(I94=G94,1,0))," ")</f>
        <v xml:space="preserve"> </v>
      </c>
      <c r="L94" s="14" t="str">
        <f>VLOOKUP($AQ5,$AQ$3:$AS$15,3,0)</f>
        <v>Nuno Henriques</v>
      </c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</row>
    <row r="95" spans="1:45" ht="15.75" customHeight="1" x14ac:dyDescent="0.35">
      <c r="A95" s="7"/>
      <c r="B95" s="83">
        <v>43106</v>
      </c>
      <c r="C95" s="78">
        <v>0.79166666666666663</v>
      </c>
      <c r="D95" s="78"/>
      <c r="E95" s="58" t="str">
        <f t="shared" si="58"/>
        <v xml:space="preserve"> </v>
      </c>
      <c r="F95" s="80" t="str">
        <f t="shared" si="59"/>
        <v>Carolina Villarigues</v>
      </c>
      <c r="G95" s="79"/>
      <c r="H95" s="14" t="s">
        <v>57</v>
      </c>
      <c r="I95" s="79"/>
      <c r="J95" s="80" t="str">
        <f>VLOOKUP($AQ12,$AQ$3:$AS$15,3,0)</f>
        <v xml:space="preserve">Cláudio Garcia </v>
      </c>
      <c r="K95" s="58" t="str">
        <f t="shared" si="60"/>
        <v xml:space="preserve"> </v>
      </c>
      <c r="L95" s="14" t="str">
        <f>VLOOKUP($AQ10,$AQ$3:$AS$15,3,0)</f>
        <v>Hugo Carvalho</v>
      </c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</row>
    <row r="96" spans="1:45" ht="15.75" customHeight="1" x14ac:dyDescent="0.35">
      <c r="A96" s="7"/>
      <c r="B96" s="83">
        <v>43106</v>
      </c>
      <c r="C96" s="78">
        <v>0.79166666666666663</v>
      </c>
      <c r="D96" s="78"/>
      <c r="E96" s="58" t="str">
        <f t="shared" si="58"/>
        <v xml:space="preserve"> </v>
      </c>
      <c r="F96" s="80" t="str">
        <f t="shared" si="59"/>
        <v>Luís M. Silva</v>
      </c>
      <c r="G96" s="79"/>
      <c r="H96" s="14" t="s">
        <v>57</v>
      </c>
      <c r="I96" s="79"/>
      <c r="J96" s="80" t="str">
        <f>VLOOKUP($AQ11,$AQ$3:$AS$15,3,0)</f>
        <v>Nuno Afonso</v>
      </c>
      <c r="K96" s="58" t="str">
        <f t="shared" si="60"/>
        <v xml:space="preserve"> </v>
      </c>
      <c r="L96" s="14" t="str">
        <f>VLOOKUP($AQ9,$AQ$3:$AS$15,3,0)</f>
        <v>Rui Varela</v>
      </c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</row>
    <row r="97" spans="1:45" ht="15.75" customHeight="1" x14ac:dyDescent="0.35">
      <c r="A97" s="7"/>
      <c r="B97" s="8"/>
      <c r="C97" s="8"/>
      <c r="D97" s="8"/>
      <c r="E97" s="7"/>
      <c r="F97" s="7"/>
      <c r="G97" s="7"/>
      <c r="H97" s="7"/>
      <c r="I97" s="7"/>
      <c r="J97" s="7"/>
      <c r="K97" s="7"/>
      <c r="L97" s="8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</row>
    <row r="98" spans="1:45" ht="15.75" customHeight="1" x14ac:dyDescent="0.35">
      <c r="C98" s="1" t="s">
        <v>84</v>
      </c>
    </row>
    <row r="99" spans="1:45" ht="15.75" customHeight="1" x14ac:dyDescent="0.35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</row>
    <row r="100" spans="1:45" ht="15.75" customHeight="1" x14ac:dyDescent="0.35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</row>
    <row r="101" spans="1:45" ht="15.75" customHeight="1" x14ac:dyDescent="0.35"/>
    <row r="102" spans="1:45" ht="15.75" customHeight="1" x14ac:dyDescent="0.35">
      <c r="F102" s="9" t="s">
        <v>30</v>
      </c>
    </row>
    <row r="103" spans="1:45" ht="15.75" customHeight="1" x14ac:dyDescent="0.35"/>
    <row r="104" spans="1:45" ht="15.75" customHeight="1" x14ac:dyDescent="0.35"/>
    <row r="105" spans="1:45" ht="15.75" customHeight="1" x14ac:dyDescent="0.35">
      <c r="B105" s="10" t="s">
        <v>33</v>
      </c>
      <c r="C105" s="10" t="s">
        <v>34</v>
      </c>
      <c r="D105" s="10" t="s">
        <v>35</v>
      </c>
      <c r="E105" s="11" t="s">
        <v>36</v>
      </c>
      <c r="F105" s="7"/>
      <c r="G105" s="7"/>
      <c r="H105" s="7"/>
      <c r="I105" s="7"/>
      <c r="J105" s="7"/>
      <c r="K105" s="12" t="s">
        <v>36</v>
      </c>
      <c r="L105" s="8"/>
    </row>
    <row r="106" spans="1:45" ht="15.75" customHeight="1" x14ac:dyDescent="0.35">
      <c r="B106" s="93" t="s">
        <v>85</v>
      </c>
      <c r="C106" s="94"/>
      <c r="D106" s="94"/>
      <c r="E106" s="94"/>
      <c r="F106" s="94"/>
      <c r="G106" s="94"/>
      <c r="H106" s="94"/>
      <c r="I106" s="94"/>
      <c r="J106" s="95"/>
      <c r="K106" s="13"/>
      <c r="L106" s="14" t="s">
        <v>38</v>
      </c>
    </row>
    <row r="107" spans="1:45" ht="15.75" customHeight="1" x14ac:dyDescent="0.35">
      <c r="B107" s="73">
        <v>43239</v>
      </c>
      <c r="C107" s="74">
        <v>0.38541666666666669</v>
      </c>
      <c r="D107" s="74" t="s">
        <v>56</v>
      </c>
      <c r="E107" s="75" t="str">
        <f t="shared" ref="E107:E109" si="61">IF(ISNUMBER(G107),IF(G107&gt;I107,3,IF(G107=I107,1,0))," ")</f>
        <v xml:space="preserve"> </v>
      </c>
      <c r="F107" s="76" t="str">
        <f>VLOOKUP($AQ7,$AQ$3:$AS$15,3,0)</f>
        <v>Carolina Villarigues</v>
      </c>
      <c r="G107" s="77"/>
      <c r="H107" s="76" t="s">
        <v>57</v>
      </c>
      <c r="I107" s="77"/>
      <c r="J107" s="76" t="str">
        <f>VLOOKUP($AQ5,$AQ$3:$AS$15,3,0)</f>
        <v>Nuno Henriques</v>
      </c>
      <c r="K107" s="71" t="str">
        <f t="shared" ref="K107:K109" si="62">IF(ISNUMBER(G107),IF(I107&gt;G107,3,IF(I107=G107,1,0))," ")</f>
        <v xml:space="preserve"> </v>
      </c>
      <c r="L107" s="14" t="s">
        <v>101</v>
      </c>
    </row>
    <row r="108" spans="1:45" ht="15.75" customHeight="1" x14ac:dyDescent="0.35">
      <c r="B108" s="73">
        <v>43239</v>
      </c>
      <c r="C108" s="78">
        <v>0.38541666666666669</v>
      </c>
      <c r="D108" s="78" t="s">
        <v>59</v>
      </c>
      <c r="E108" s="58" t="str">
        <f t="shared" si="61"/>
        <v xml:space="preserve"> </v>
      </c>
      <c r="F108" s="14" t="str">
        <f>VLOOKUP($AQ13,$AQ$3:$AS$15,3,0)</f>
        <v>Ricardo Campos</v>
      </c>
      <c r="G108" s="79"/>
      <c r="H108" s="14" t="s">
        <v>57</v>
      </c>
      <c r="I108" s="79"/>
      <c r="J108" s="80" t="str">
        <f t="shared" ref="J108:J109" si="63">VLOOKUP($AQ8,$AQ$3:$AS$15,3,0)</f>
        <v>Luís M. Silva</v>
      </c>
      <c r="K108" s="71" t="str">
        <f t="shared" si="62"/>
        <v xml:space="preserve"> </v>
      </c>
      <c r="L108" s="14" t="s">
        <v>98</v>
      </c>
    </row>
    <row r="109" spans="1:45" ht="15.75" customHeight="1" x14ac:dyDescent="0.35">
      <c r="B109" s="73">
        <v>43239</v>
      </c>
      <c r="C109" s="78">
        <v>0.38541666666666669</v>
      </c>
      <c r="D109" s="78" t="s">
        <v>61</v>
      </c>
      <c r="E109" s="58" t="str">
        <f t="shared" si="61"/>
        <v xml:space="preserve"> </v>
      </c>
      <c r="F109" s="14" t="str">
        <f>VLOOKUP($AQ12,$AQ$3:$AS$15,3,0)</f>
        <v xml:space="preserve">Cláudio Garcia </v>
      </c>
      <c r="G109" s="79"/>
      <c r="H109" s="14" t="s">
        <v>57</v>
      </c>
      <c r="I109" s="79"/>
      <c r="J109" s="80" t="str">
        <f t="shared" si="63"/>
        <v>Rui Varela</v>
      </c>
      <c r="K109" s="71" t="str">
        <f t="shared" si="62"/>
        <v xml:space="preserve"> </v>
      </c>
      <c r="L109" s="14" t="s">
        <v>103</v>
      </c>
    </row>
    <row r="110" spans="1:45" ht="15.75" customHeight="1" x14ac:dyDescent="0.35">
      <c r="B110" s="8"/>
      <c r="C110" s="8"/>
      <c r="D110" s="8"/>
      <c r="E110" s="7"/>
      <c r="F110" s="7"/>
      <c r="G110" s="7"/>
      <c r="H110" s="7"/>
      <c r="I110" s="7"/>
      <c r="J110" s="7"/>
      <c r="K110" s="7"/>
      <c r="L110" s="46"/>
    </row>
    <row r="111" spans="1:45" ht="15.75" customHeight="1" x14ac:dyDescent="0.35">
      <c r="B111" s="8"/>
      <c r="C111" s="8"/>
      <c r="D111" s="8"/>
      <c r="E111" s="7"/>
      <c r="F111" s="7"/>
      <c r="G111" s="7"/>
      <c r="H111" s="7"/>
      <c r="I111" s="7"/>
      <c r="J111" s="7"/>
      <c r="K111" s="7"/>
      <c r="L111" s="8"/>
    </row>
    <row r="112" spans="1:45" ht="15.75" customHeight="1" x14ac:dyDescent="0.35">
      <c r="B112" s="8"/>
      <c r="C112" s="8"/>
      <c r="D112" s="8"/>
      <c r="E112" s="7"/>
      <c r="F112" s="7"/>
      <c r="G112" s="7"/>
      <c r="H112" s="7"/>
      <c r="I112" s="7"/>
      <c r="J112" s="7"/>
      <c r="K112" s="7"/>
      <c r="L112" s="8"/>
    </row>
    <row r="113" spans="2:12" ht="15.75" customHeight="1" x14ac:dyDescent="0.35">
      <c r="B113" s="14" t="s">
        <v>33</v>
      </c>
      <c r="C113" s="14" t="s">
        <v>34</v>
      </c>
      <c r="D113" s="14" t="s">
        <v>35</v>
      </c>
      <c r="E113" s="12" t="s">
        <v>36</v>
      </c>
      <c r="F113" s="7"/>
      <c r="G113" s="7"/>
      <c r="H113" s="7"/>
      <c r="I113" s="7"/>
      <c r="J113" s="7"/>
      <c r="K113" s="12" t="s">
        <v>36</v>
      </c>
      <c r="L113" s="8"/>
    </row>
    <row r="114" spans="2:12" ht="15.75" customHeight="1" x14ac:dyDescent="0.35">
      <c r="B114" s="93" t="s">
        <v>86</v>
      </c>
      <c r="C114" s="94"/>
      <c r="D114" s="94"/>
      <c r="E114" s="94"/>
      <c r="F114" s="94"/>
      <c r="G114" s="94"/>
      <c r="H114" s="94"/>
      <c r="I114" s="94"/>
      <c r="J114" s="94"/>
      <c r="K114" s="12"/>
      <c r="L114" s="10" t="s">
        <v>38</v>
      </c>
    </row>
    <row r="115" spans="2:12" ht="15.75" customHeight="1" x14ac:dyDescent="0.35">
      <c r="B115" s="73">
        <v>43239</v>
      </c>
      <c r="C115" s="78">
        <v>0.41666666666666669</v>
      </c>
      <c r="D115" s="78"/>
      <c r="E115" s="58" t="str">
        <f t="shared" ref="E115:E117" si="64">IF(ISNUMBER(G115),IF(G115&gt;I115,3,IF(G115=I115,1,0))," ")</f>
        <v xml:space="preserve"> </v>
      </c>
      <c r="F115" s="14" t="str">
        <f>VLOOKUP($AQ11,$AQ$3:$AS$15,3,0)</f>
        <v>Nuno Afonso</v>
      </c>
      <c r="G115" s="79"/>
      <c r="H115" s="14" t="s">
        <v>57</v>
      </c>
      <c r="I115" s="79"/>
      <c r="J115" s="80" t="str">
        <f>VLOOKUP($AQ10,$AQ$3:$AS$15,3,0)</f>
        <v>Hugo Carvalho</v>
      </c>
      <c r="K115" s="71" t="str">
        <f t="shared" ref="K115:K117" si="65">IF(ISNUMBER(G115),IF(I115&gt;G115,3,IF(I115=G115,1,0))," ")</f>
        <v xml:space="preserve"> </v>
      </c>
      <c r="L115" s="14" t="s">
        <v>106</v>
      </c>
    </row>
    <row r="116" spans="2:12" ht="15.75" customHeight="1" x14ac:dyDescent="0.35">
      <c r="B116" s="73">
        <v>43239</v>
      </c>
      <c r="C116" s="78">
        <v>0.41666666666666702</v>
      </c>
      <c r="D116" s="78"/>
      <c r="E116" s="58" t="str">
        <f t="shared" si="64"/>
        <v xml:space="preserve"> </v>
      </c>
      <c r="F116" s="14" t="str">
        <f>VLOOKUP($AQ9,$AQ$3:$AS$15,3,0)</f>
        <v>Rui Varela</v>
      </c>
      <c r="G116" s="79"/>
      <c r="H116" s="14" t="s">
        <v>57</v>
      </c>
      <c r="I116" s="79"/>
      <c r="J116" s="80" t="str">
        <f t="shared" ref="J116:J117" si="66">VLOOKUP($AQ5,$AQ$3:$AS$15,3,0)</f>
        <v>Nuno Henriques</v>
      </c>
      <c r="K116" s="71" t="str">
        <f t="shared" si="65"/>
        <v xml:space="preserve"> </v>
      </c>
      <c r="L116" s="14" t="s">
        <v>138</v>
      </c>
    </row>
    <row r="117" spans="2:12" ht="15.75" customHeight="1" x14ac:dyDescent="0.35">
      <c r="B117" s="73">
        <v>43239</v>
      </c>
      <c r="C117" s="78">
        <v>0.45833333333333298</v>
      </c>
      <c r="D117" s="78"/>
      <c r="E117" s="58" t="str">
        <f t="shared" si="64"/>
        <v xml:space="preserve"> </v>
      </c>
      <c r="F117" s="14" t="str">
        <f>VLOOKUP($AQ8,$AQ$3:$AS$15,3,0)</f>
        <v>Luís M. Silva</v>
      </c>
      <c r="G117" s="79"/>
      <c r="H117" s="14" t="s">
        <v>57</v>
      </c>
      <c r="I117" s="79"/>
      <c r="J117" s="14" t="str">
        <f t="shared" si="66"/>
        <v>Miguel Castro</v>
      </c>
      <c r="K117" s="71" t="str">
        <f t="shared" si="65"/>
        <v xml:space="preserve"> </v>
      </c>
      <c r="L117" s="14" t="s">
        <v>110</v>
      </c>
    </row>
    <row r="118" spans="2:12" ht="15.75" customHeight="1" x14ac:dyDescent="0.35">
      <c r="B118" s="8"/>
      <c r="C118" s="8"/>
      <c r="D118" s="8"/>
      <c r="E118" s="7"/>
      <c r="F118" s="7"/>
      <c r="G118" s="7"/>
      <c r="H118" s="7"/>
      <c r="I118" s="7"/>
      <c r="J118" s="7"/>
      <c r="K118" s="7"/>
      <c r="L118" s="46"/>
    </row>
    <row r="119" spans="2:12" ht="15.75" customHeight="1" x14ac:dyDescent="0.35">
      <c r="B119" s="8"/>
      <c r="C119" s="8"/>
      <c r="D119" s="8"/>
      <c r="E119" s="7"/>
      <c r="F119" s="7"/>
      <c r="G119" s="7"/>
      <c r="H119" s="7"/>
      <c r="I119" s="7"/>
      <c r="J119" s="7"/>
      <c r="K119" s="7"/>
      <c r="L119" s="46"/>
    </row>
    <row r="120" spans="2:12" ht="15.75" customHeight="1" x14ac:dyDescent="0.35">
      <c r="B120" s="8"/>
      <c r="C120" s="8"/>
      <c r="D120" s="8"/>
      <c r="E120" s="7"/>
      <c r="F120" s="7"/>
      <c r="G120" s="7"/>
      <c r="H120" s="7"/>
      <c r="I120" s="7"/>
      <c r="J120" s="7"/>
      <c r="K120" s="7"/>
      <c r="L120" s="8"/>
    </row>
    <row r="121" spans="2:12" ht="15.75" customHeight="1" x14ac:dyDescent="0.35">
      <c r="B121" s="14" t="s">
        <v>33</v>
      </c>
      <c r="C121" s="14" t="s">
        <v>34</v>
      </c>
      <c r="D121" s="14" t="s">
        <v>35</v>
      </c>
      <c r="E121" s="12" t="s">
        <v>36</v>
      </c>
      <c r="F121" s="7"/>
      <c r="G121" s="7"/>
      <c r="H121" s="7"/>
      <c r="I121" s="7"/>
      <c r="J121" s="7"/>
      <c r="K121" s="12" t="s">
        <v>36</v>
      </c>
      <c r="L121" s="8"/>
    </row>
    <row r="122" spans="2:12" ht="15.75" customHeight="1" x14ac:dyDescent="0.35">
      <c r="B122" s="93" t="s">
        <v>87</v>
      </c>
      <c r="C122" s="94"/>
      <c r="D122" s="94"/>
      <c r="E122" s="94"/>
      <c r="F122" s="94"/>
      <c r="G122" s="94"/>
      <c r="H122" s="94"/>
      <c r="I122" s="94"/>
      <c r="J122" s="94"/>
      <c r="K122" s="12"/>
      <c r="L122" s="14" t="s">
        <v>38</v>
      </c>
    </row>
    <row r="123" spans="2:12" ht="15.75" customHeight="1" x14ac:dyDescent="0.35">
      <c r="B123" s="73">
        <v>43239</v>
      </c>
      <c r="C123" s="78">
        <v>0.4513888888888889</v>
      </c>
      <c r="D123" s="78"/>
      <c r="E123" s="58" t="str">
        <f t="shared" ref="E123:E125" si="67">IF(ISNUMBER(G123),IF(G123&gt;I123,3,IF(G123=I123,1,0))," ")</f>
        <v xml:space="preserve"> </v>
      </c>
      <c r="F123" s="14" t="str">
        <f>VLOOKUP($AQ13,$AQ$3:$AS$15,3,0)</f>
        <v>Ricardo Campos</v>
      </c>
      <c r="G123" s="79"/>
      <c r="H123" s="14" t="s">
        <v>57</v>
      </c>
      <c r="I123" s="79"/>
      <c r="J123" s="80" t="str">
        <f t="shared" ref="J123:J124" si="68">VLOOKUP($AQ10,$AQ$3:$AS$15,3,0)</f>
        <v>Hugo Carvalho</v>
      </c>
      <c r="K123" s="58" t="str">
        <f t="shared" ref="K123:K125" si="69">IF(ISNUMBER(G123),IF(I123&gt;G123,3,IF(I123=G123,1,0))," ")</f>
        <v xml:space="preserve"> </v>
      </c>
      <c r="L123" s="14" t="s">
        <v>139</v>
      </c>
    </row>
    <row r="124" spans="2:12" ht="15.75" customHeight="1" x14ac:dyDescent="0.35">
      <c r="B124" s="73">
        <v>43239</v>
      </c>
      <c r="C124" s="78">
        <v>0.4513888888888889</v>
      </c>
      <c r="D124" s="78"/>
      <c r="E124" s="58" t="str">
        <f t="shared" si="67"/>
        <v xml:space="preserve"> </v>
      </c>
      <c r="F124" s="14" t="str">
        <f>VLOOKUP($AQ12,$AQ$3:$AS$15,3,0)</f>
        <v xml:space="preserve">Cláudio Garcia </v>
      </c>
      <c r="G124" s="79"/>
      <c r="H124" s="14" t="s">
        <v>57</v>
      </c>
      <c r="I124" s="79"/>
      <c r="J124" s="80" t="str">
        <f t="shared" si="68"/>
        <v>Nuno Afonso</v>
      </c>
      <c r="K124" s="58" t="str">
        <f t="shared" si="69"/>
        <v xml:space="preserve"> </v>
      </c>
      <c r="L124" s="14" t="s">
        <v>101</v>
      </c>
    </row>
    <row r="125" spans="2:12" ht="15.75" customHeight="1" x14ac:dyDescent="0.35">
      <c r="B125" s="73">
        <v>43239</v>
      </c>
      <c r="C125" s="78">
        <v>0.4513888888888889</v>
      </c>
      <c r="D125" s="78"/>
      <c r="E125" s="58" t="str">
        <f t="shared" si="67"/>
        <v xml:space="preserve"> </v>
      </c>
      <c r="F125" s="14" t="str">
        <f>VLOOKUP($AQ9,$AQ$3:$AS$15,3,0)</f>
        <v>Rui Varela</v>
      </c>
      <c r="G125" s="79"/>
      <c r="H125" s="14" t="s">
        <v>57</v>
      </c>
      <c r="I125" s="79"/>
      <c r="J125" s="14" t="str">
        <f>VLOOKUP($AQ7,$AQ$3:$AS$15,3,0)</f>
        <v>Carolina Villarigues</v>
      </c>
      <c r="K125" s="58" t="str">
        <f t="shared" si="69"/>
        <v xml:space="preserve"> </v>
      </c>
      <c r="L125" s="14" t="s">
        <v>108</v>
      </c>
    </row>
    <row r="126" spans="2:12" ht="15.75" customHeight="1" x14ac:dyDescent="0.35">
      <c r="B126" s="8"/>
      <c r="C126" s="8"/>
      <c r="D126" s="8"/>
      <c r="E126" s="7"/>
      <c r="F126" s="7"/>
      <c r="G126" s="7"/>
      <c r="H126" s="7"/>
      <c r="I126" s="7"/>
      <c r="J126" s="7"/>
      <c r="K126" s="7"/>
      <c r="L126" s="46"/>
    </row>
    <row r="127" spans="2:12" ht="15.75" customHeight="1" x14ac:dyDescent="0.35">
      <c r="B127" s="8"/>
      <c r="C127" s="8"/>
      <c r="D127" s="8"/>
      <c r="E127" s="7"/>
      <c r="F127" s="7"/>
      <c r="G127" s="7"/>
      <c r="H127" s="7"/>
      <c r="I127" s="7"/>
      <c r="J127" s="7"/>
      <c r="K127" s="7"/>
      <c r="L127" s="46"/>
    </row>
    <row r="128" spans="2:12" ht="15.75" customHeight="1" x14ac:dyDescent="0.35">
      <c r="B128" s="8"/>
      <c r="C128" s="8"/>
      <c r="D128" s="8"/>
      <c r="E128" s="7"/>
      <c r="F128" s="7"/>
      <c r="G128" s="7"/>
      <c r="H128" s="7"/>
      <c r="I128" s="7"/>
      <c r="J128" s="7"/>
      <c r="K128" s="7"/>
      <c r="L128" s="46"/>
    </row>
    <row r="129" spans="2:12" ht="15.75" customHeight="1" x14ac:dyDescent="0.35">
      <c r="B129" s="14" t="s">
        <v>33</v>
      </c>
      <c r="C129" s="14" t="s">
        <v>34</v>
      </c>
      <c r="D129" s="14" t="s">
        <v>35</v>
      </c>
      <c r="E129" s="12" t="s">
        <v>36</v>
      </c>
      <c r="F129" s="7"/>
      <c r="G129" s="7"/>
      <c r="H129" s="7"/>
      <c r="I129" s="7"/>
      <c r="J129" s="7"/>
      <c r="K129" s="12" t="s">
        <v>36</v>
      </c>
      <c r="L129" s="8"/>
    </row>
    <row r="130" spans="2:12" ht="15.75" customHeight="1" x14ac:dyDescent="0.35">
      <c r="B130" s="93" t="s">
        <v>88</v>
      </c>
      <c r="C130" s="94"/>
      <c r="D130" s="94"/>
      <c r="E130" s="94"/>
      <c r="F130" s="94"/>
      <c r="G130" s="94"/>
      <c r="H130" s="94"/>
      <c r="I130" s="94"/>
      <c r="J130" s="94"/>
      <c r="K130" s="12"/>
      <c r="L130" s="14" t="s">
        <v>38</v>
      </c>
    </row>
    <row r="131" spans="2:12" ht="15.75" customHeight="1" x14ac:dyDescent="0.35">
      <c r="B131" s="73">
        <v>43239</v>
      </c>
      <c r="C131" s="78">
        <v>0.4861111111111111</v>
      </c>
      <c r="D131" s="78"/>
      <c r="E131" s="58" t="str">
        <f t="shared" ref="E131:E133" si="70">IF(ISNUMBER(G131),IF(G131&gt;I131,3,IF(G131=I131,1,0))," ")</f>
        <v xml:space="preserve"> </v>
      </c>
      <c r="F131" s="14" t="str">
        <f>VLOOKUP($AQ11,$AQ$3:$AS$15,3,0)</f>
        <v>Nuno Afonso</v>
      </c>
      <c r="G131" s="79"/>
      <c r="H131" s="14" t="s">
        <v>57</v>
      </c>
      <c r="I131" s="79"/>
      <c r="J131" s="80" t="str">
        <f t="shared" ref="J131:J132" si="71">VLOOKUP($AQ5,$AQ$3:$AS$15,3,0)</f>
        <v>Nuno Henriques</v>
      </c>
      <c r="K131" s="58" t="str">
        <f t="shared" ref="K131:K133" si="72">IF(ISNUMBER(G131),IF(I131&gt;G131,3,IF(I131=G131,1,0))," ")</f>
        <v xml:space="preserve"> </v>
      </c>
      <c r="L131" s="14" t="s">
        <v>106</v>
      </c>
    </row>
    <row r="132" spans="2:12" ht="15.75" customHeight="1" x14ac:dyDescent="0.35">
      <c r="B132" s="73">
        <v>43239</v>
      </c>
      <c r="C132" s="78">
        <v>0.4861111111111111</v>
      </c>
      <c r="D132" s="78"/>
      <c r="E132" s="58" t="str">
        <f t="shared" si="70"/>
        <v xml:space="preserve"> </v>
      </c>
      <c r="F132" s="14" t="str">
        <f>VLOOKUP($AQ10,$AQ$3:$AS$15,3,0)</f>
        <v>Hugo Carvalho</v>
      </c>
      <c r="G132" s="79"/>
      <c r="H132" s="14" t="s">
        <v>57</v>
      </c>
      <c r="I132" s="79"/>
      <c r="J132" s="80" t="str">
        <f t="shared" si="71"/>
        <v>Miguel Castro</v>
      </c>
      <c r="K132" s="58" t="str">
        <f t="shared" si="72"/>
        <v xml:space="preserve"> </v>
      </c>
      <c r="L132" s="14" t="s">
        <v>107</v>
      </c>
    </row>
    <row r="133" spans="2:12" ht="15.75" customHeight="1" x14ac:dyDescent="0.35">
      <c r="B133" s="73">
        <v>43239</v>
      </c>
      <c r="C133" s="78">
        <v>0.4861111111111111</v>
      </c>
      <c r="D133" s="78"/>
      <c r="E133" s="58" t="str">
        <f t="shared" si="70"/>
        <v xml:space="preserve"> </v>
      </c>
      <c r="F133" s="14" t="str">
        <f>VLOOKUP($AQ13,$AQ$3:$AS$15,3,0)</f>
        <v>Ricardo Campos</v>
      </c>
      <c r="G133" s="79"/>
      <c r="H133" s="14" t="s">
        <v>57</v>
      </c>
      <c r="I133" s="79"/>
      <c r="J133" s="80" t="str">
        <f>VLOOKUP($AQ12,$AQ$3:$AS$15,3,0)</f>
        <v xml:space="preserve">Cláudio Garcia </v>
      </c>
      <c r="K133" s="58" t="str">
        <f t="shared" si="72"/>
        <v xml:space="preserve"> </v>
      </c>
      <c r="L133" s="14" t="s">
        <v>108</v>
      </c>
    </row>
    <row r="134" spans="2:12" ht="15.75" customHeight="1" x14ac:dyDescent="0.35">
      <c r="B134" s="8"/>
      <c r="C134" s="8"/>
      <c r="D134" s="8"/>
      <c r="E134" s="7"/>
      <c r="F134" s="7"/>
      <c r="G134" s="7"/>
      <c r="H134" s="7"/>
      <c r="I134" s="7"/>
      <c r="J134" s="7"/>
      <c r="K134" s="7"/>
      <c r="L134" s="46"/>
    </row>
    <row r="135" spans="2:12" ht="15.75" customHeight="1" x14ac:dyDescent="0.35">
      <c r="B135" s="8"/>
      <c r="C135" s="8"/>
      <c r="D135" s="8"/>
      <c r="E135" s="7"/>
      <c r="F135" s="7"/>
      <c r="G135" s="7"/>
      <c r="H135" s="7"/>
      <c r="I135" s="7"/>
      <c r="J135" s="7"/>
      <c r="K135" s="7"/>
      <c r="L135" s="46"/>
    </row>
    <row r="136" spans="2:12" ht="15.75" customHeight="1" x14ac:dyDescent="0.35">
      <c r="B136" s="8"/>
      <c r="C136" s="8"/>
      <c r="D136" s="8"/>
      <c r="E136" s="7"/>
      <c r="F136" s="7"/>
      <c r="G136" s="7"/>
      <c r="H136" s="7"/>
      <c r="I136" s="7"/>
      <c r="J136" s="7"/>
      <c r="K136" s="7"/>
      <c r="L136" s="46"/>
    </row>
    <row r="137" spans="2:12" ht="15.75" customHeight="1" x14ac:dyDescent="0.35">
      <c r="B137" s="14" t="s">
        <v>33</v>
      </c>
      <c r="C137" s="14" t="s">
        <v>34</v>
      </c>
      <c r="D137" s="14" t="s">
        <v>35</v>
      </c>
      <c r="E137" s="12" t="s">
        <v>36</v>
      </c>
      <c r="F137" s="7"/>
      <c r="G137" s="7"/>
      <c r="H137" s="7"/>
      <c r="I137" s="7"/>
      <c r="J137" s="7"/>
      <c r="K137" s="12" t="s">
        <v>36</v>
      </c>
      <c r="L137" s="46"/>
    </row>
    <row r="138" spans="2:12" ht="15.75" customHeight="1" x14ac:dyDescent="0.35">
      <c r="B138" s="93" t="s">
        <v>89</v>
      </c>
      <c r="C138" s="94"/>
      <c r="D138" s="94"/>
      <c r="E138" s="94"/>
      <c r="F138" s="94"/>
      <c r="G138" s="94"/>
      <c r="H138" s="94"/>
      <c r="I138" s="94"/>
      <c r="J138" s="94"/>
      <c r="K138" s="12"/>
      <c r="L138" s="14" t="s">
        <v>38</v>
      </c>
    </row>
    <row r="139" spans="2:12" ht="15.75" customHeight="1" x14ac:dyDescent="0.35">
      <c r="B139" s="73">
        <v>43239</v>
      </c>
      <c r="C139" s="78">
        <v>0.52083333333333337</v>
      </c>
      <c r="D139" s="78"/>
      <c r="E139" s="58" t="str">
        <f t="shared" ref="E139:E141" si="73">IF(ISNUMBER(G139),IF(G139&gt;I139,3,IF(G139=I139,1,0))," ")</f>
        <v xml:space="preserve"> </v>
      </c>
      <c r="F139" s="14" t="str">
        <f>VLOOKUP($AQ13,$AQ$3:$AS$15,3,0)</f>
        <v>Ricardo Campos</v>
      </c>
      <c r="G139" s="79"/>
      <c r="H139" s="14" t="s">
        <v>57</v>
      </c>
      <c r="I139" s="79"/>
      <c r="J139" s="80" t="str">
        <f t="shared" ref="J139:J140" si="74">VLOOKUP($AQ5,$AQ$3:$AS$15,3,0)</f>
        <v>Nuno Henriques</v>
      </c>
      <c r="K139" s="58" t="str">
        <f t="shared" ref="K139:K141" si="75">IF(ISNUMBER(G139),IF(I139&gt;G139,3,IF(I139=G139,1,0))," ")</f>
        <v xml:space="preserve"> </v>
      </c>
      <c r="L139" s="14" t="s">
        <v>106</v>
      </c>
    </row>
    <row r="140" spans="2:12" ht="15.75" customHeight="1" x14ac:dyDescent="0.35">
      <c r="B140" s="73">
        <v>43239</v>
      </c>
      <c r="C140" s="78">
        <v>0.52083333333333337</v>
      </c>
      <c r="D140" s="78"/>
      <c r="E140" s="58" t="str">
        <f t="shared" si="73"/>
        <v xml:space="preserve"> </v>
      </c>
      <c r="F140" s="14" t="str">
        <f>VLOOKUP($AQ12,$AQ$3:$AS$15,3,0)</f>
        <v xml:space="preserve">Cláudio Garcia </v>
      </c>
      <c r="G140" s="79"/>
      <c r="H140" s="14" t="s">
        <v>57</v>
      </c>
      <c r="I140" s="79"/>
      <c r="J140" s="14" t="str">
        <f t="shared" si="74"/>
        <v>Miguel Castro</v>
      </c>
      <c r="K140" s="58" t="str">
        <f t="shared" si="75"/>
        <v xml:space="preserve"> </v>
      </c>
      <c r="L140" s="14" t="s">
        <v>107</v>
      </c>
    </row>
    <row r="141" spans="2:12" ht="15.75" customHeight="1" x14ac:dyDescent="0.35">
      <c r="B141" s="73">
        <v>43239</v>
      </c>
      <c r="C141" s="78">
        <v>0.52083333333333337</v>
      </c>
      <c r="D141" s="78"/>
      <c r="E141" s="58" t="str">
        <f t="shared" si="73"/>
        <v xml:space="preserve"> </v>
      </c>
      <c r="F141" s="14" t="str">
        <f>VLOOKUP($AQ10,$AQ$3:$AS$15,3,0)</f>
        <v>Hugo Carvalho</v>
      </c>
      <c r="G141" s="79"/>
      <c r="H141" s="14" t="s">
        <v>57</v>
      </c>
      <c r="I141" s="79"/>
      <c r="J141" s="14" t="str">
        <f>VLOOKUP($AQ8,$AQ$3:$AS$15,3,0)</f>
        <v>Luís M. Silva</v>
      </c>
      <c r="K141" s="58" t="str">
        <f t="shared" si="75"/>
        <v xml:space="preserve"> </v>
      </c>
      <c r="L141" s="14" t="s">
        <v>103</v>
      </c>
    </row>
    <row r="142" spans="2:12" ht="15.75" customHeight="1" x14ac:dyDescent="0.35">
      <c r="B142" s="8"/>
      <c r="C142" s="8"/>
      <c r="D142" s="8"/>
      <c r="E142" s="7"/>
      <c r="F142" s="7"/>
      <c r="G142" s="7"/>
      <c r="H142" s="7"/>
      <c r="I142" s="7"/>
      <c r="J142" s="7"/>
      <c r="K142" s="7"/>
      <c r="L142" s="8"/>
    </row>
    <row r="143" spans="2:12" ht="15.75" customHeight="1" x14ac:dyDescent="0.35">
      <c r="B143" s="8"/>
      <c r="C143" s="8"/>
      <c r="D143" s="8"/>
      <c r="E143" s="7"/>
      <c r="F143" s="7"/>
      <c r="G143" s="7"/>
      <c r="H143" s="7"/>
      <c r="I143" s="7"/>
      <c r="J143" s="7"/>
      <c r="K143" s="7"/>
      <c r="L143" s="46"/>
    </row>
    <row r="144" spans="2:12" ht="15.75" customHeight="1" x14ac:dyDescent="0.35">
      <c r="B144" s="8"/>
      <c r="C144" s="8"/>
      <c r="D144" s="8"/>
      <c r="E144" s="7"/>
      <c r="F144" s="7"/>
      <c r="G144" s="7"/>
      <c r="H144" s="7"/>
      <c r="I144" s="7"/>
      <c r="J144" s="7"/>
      <c r="K144" s="7"/>
      <c r="L144" s="46"/>
    </row>
    <row r="145" spans="2:12" ht="15.75" customHeight="1" x14ac:dyDescent="0.35">
      <c r="B145" s="14" t="s">
        <v>33</v>
      </c>
      <c r="C145" s="14" t="s">
        <v>34</v>
      </c>
      <c r="D145" s="14" t="s">
        <v>35</v>
      </c>
      <c r="E145" s="12" t="s">
        <v>36</v>
      </c>
      <c r="F145" s="7"/>
      <c r="G145" s="7"/>
      <c r="H145" s="7"/>
      <c r="I145" s="7"/>
      <c r="J145" s="7"/>
      <c r="K145" s="12" t="s">
        <v>36</v>
      </c>
      <c r="L145" s="46"/>
    </row>
    <row r="146" spans="2:12" ht="15.75" customHeight="1" x14ac:dyDescent="0.35">
      <c r="B146" s="93" t="s">
        <v>90</v>
      </c>
      <c r="C146" s="94"/>
      <c r="D146" s="94"/>
      <c r="E146" s="94"/>
      <c r="F146" s="94"/>
      <c r="G146" s="94"/>
      <c r="H146" s="94"/>
      <c r="I146" s="94"/>
      <c r="J146" s="94"/>
      <c r="K146" s="12"/>
      <c r="L146" s="14" t="s">
        <v>38</v>
      </c>
    </row>
    <row r="147" spans="2:12" ht="15.75" customHeight="1" x14ac:dyDescent="0.35">
      <c r="B147" s="73">
        <v>43239</v>
      </c>
      <c r="C147" s="78">
        <v>0.58333333333333337</v>
      </c>
      <c r="D147" s="78"/>
      <c r="E147" s="58" t="str">
        <f t="shared" ref="E147:E149" si="76">IF(ISNUMBER(G147),IF(G147&gt;I147,3,IF(G147=I147,1,0))," ")</f>
        <v xml:space="preserve"> </v>
      </c>
      <c r="F147" s="14" t="str">
        <f>VLOOKUP($AQ13,$AQ$3:$AS$15,3,0)</f>
        <v>Ricardo Campos</v>
      </c>
      <c r="G147" s="79"/>
      <c r="H147" s="14" t="s">
        <v>57</v>
      </c>
      <c r="I147" s="79"/>
      <c r="J147" s="14" t="str">
        <f t="shared" ref="J147:J149" si="77">VLOOKUP($AQ7,$AQ$3:$AS$15,3,0)</f>
        <v>Carolina Villarigues</v>
      </c>
      <c r="K147" s="58" t="str">
        <f t="shared" ref="K147:K149" si="78">IF(ISNUMBER(G147),IF(I147&gt;G147,3,IF(I147=G147,1,0))," ")</f>
        <v xml:space="preserve"> </v>
      </c>
      <c r="L147" s="14" t="s">
        <v>139</v>
      </c>
    </row>
    <row r="148" spans="2:12" ht="15.75" customHeight="1" x14ac:dyDescent="0.35">
      <c r="B148" s="73">
        <v>43239</v>
      </c>
      <c r="C148" s="78">
        <v>0.58333333333333337</v>
      </c>
      <c r="D148" s="78"/>
      <c r="E148" s="58" t="str">
        <f t="shared" si="76"/>
        <v xml:space="preserve"> </v>
      </c>
      <c r="F148" s="14" t="str">
        <f>VLOOKUP($AQ12,$AQ$3:$AS$15,3,0)</f>
        <v xml:space="preserve">Cláudio Garcia </v>
      </c>
      <c r="G148" s="79"/>
      <c r="H148" s="14" t="s">
        <v>57</v>
      </c>
      <c r="I148" s="79"/>
      <c r="J148" s="80" t="str">
        <f t="shared" si="77"/>
        <v>Luís M. Silva</v>
      </c>
      <c r="K148" s="58" t="str">
        <f t="shared" si="78"/>
        <v xml:space="preserve"> </v>
      </c>
      <c r="L148" s="14" t="s">
        <v>98</v>
      </c>
    </row>
    <row r="149" spans="2:12" ht="15.75" customHeight="1" x14ac:dyDescent="0.35">
      <c r="B149" s="73">
        <v>43239</v>
      </c>
      <c r="C149" s="78">
        <v>0.58333333333333337</v>
      </c>
      <c r="D149" s="78"/>
      <c r="E149" s="58" t="str">
        <f t="shared" si="76"/>
        <v xml:space="preserve"> </v>
      </c>
      <c r="F149" s="14" t="str">
        <f>VLOOKUP($AQ11,$AQ$3:$AS$15,3,0)</f>
        <v>Nuno Afonso</v>
      </c>
      <c r="G149" s="79"/>
      <c r="H149" s="14" t="s">
        <v>57</v>
      </c>
      <c r="I149" s="79"/>
      <c r="J149" s="80" t="str">
        <f t="shared" si="77"/>
        <v>Rui Varela</v>
      </c>
      <c r="K149" s="58" t="str">
        <f t="shared" si="78"/>
        <v xml:space="preserve"> </v>
      </c>
      <c r="L149" s="14" t="s">
        <v>101</v>
      </c>
    </row>
    <row r="150" spans="2:12" ht="15.75" customHeight="1" x14ac:dyDescent="0.35">
      <c r="B150" s="8"/>
      <c r="C150" s="8"/>
      <c r="D150" s="8"/>
      <c r="E150" s="7"/>
      <c r="F150" s="7"/>
      <c r="G150" s="7"/>
      <c r="H150" s="7"/>
      <c r="I150" s="7"/>
      <c r="J150" s="7"/>
      <c r="K150" s="7"/>
      <c r="L150" s="8"/>
    </row>
    <row r="151" spans="2:12" ht="15.75" customHeight="1" x14ac:dyDescent="0.35">
      <c r="B151" s="8"/>
      <c r="C151" s="8"/>
      <c r="D151" s="8"/>
      <c r="E151" s="7"/>
      <c r="F151" s="7"/>
      <c r="G151" s="7"/>
      <c r="H151" s="7"/>
      <c r="I151" s="7"/>
      <c r="J151" s="7"/>
      <c r="K151" s="7"/>
      <c r="L151" s="8"/>
    </row>
    <row r="152" spans="2:12" ht="15.75" customHeight="1" x14ac:dyDescent="0.35">
      <c r="B152" s="8"/>
      <c r="C152" s="8"/>
      <c r="D152" s="8"/>
      <c r="E152" s="7"/>
      <c r="F152" s="7"/>
      <c r="G152" s="7"/>
      <c r="H152" s="7"/>
      <c r="I152" s="7"/>
      <c r="J152" s="7"/>
      <c r="K152" s="7"/>
      <c r="L152" s="46"/>
    </row>
    <row r="153" spans="2:12" ht="15.75" customHeight="1" x14ac:dyDescent="0.35">
      <c r="B153" s="14" t="s">
        <v>33</v>
      </c>
      <c r="C153" s="14" t="s">
        <v>34</v>
      </c>
      <c r="D153" s="14" t="s">
        <v>35</v>
      </c>
      <c r="E153" s="12" t="s">
        <v>36</v>
      </c>
      <c r="F153" s="7"/>
      <c r="G153" s="7"/>
      <c r="H153" s="7"/>
      <c r="I153" s="7"/>
      <c r="J153" s="7"/>
      <c r="K153" s="12" t="s">
        <v>36</v>
      </c>
      <c r="L153" s="46"/>
    </row>
    <row r="154" spans="2:12" ht="15.75" customHeight="1" x14ac:dyDescent="0.35">
      <c r="B154" s="93" t="s">
        <v>91</v>
      </c>
      <c r="C154" s="94"/>
      <c r="D154" s="94"/>
      <c r="E154" s="94"/>
      <c r="F154" s="94"/>
      <c r="G154" s="94"/>
      <c r="H154" s="94"/>
      <c r="I154" s="94"/>
      <c r="J154" s="94"/>
      <c r="K154" s="12"/>
      <c r="L154" s="14" t="s">
        <v>38</v>
      </c>
    </row>
    <row r="155" spans="2:12" ht="15.75" customHeight="1" x14ac:dyDescent="0.35">
      <c r="B155" s="73">
        <v>43239</v>
      </c>
      <c r="C155" s="78">
        <v>0.61805555555555558</v>
      </c>
      <c r="D155" s="78"/>
      <c r="E155" s="58" t="str">
        <f t="shared" ref="E155:E157" si="79">IF(ISNUMBER(G155),IF(G155&gt;I155,3,IF(G155=I155,1,0))," ")</f>
        <v xml:space="preserve"> </v>
      </c>
      <c r="F155" s="14" t="str">
        <f>VLOOKUP($AQ6,$AQ$3:$AS$15,3,0)</f>
        <v>Miguel Castro</v>
      </c>
      <c r="G155" s="79"/>
      <c r="H155" s="14" t="s">
        <v>57</v>
      </c>
      <c r="I155" s="79"/>
      <c r="J155" s="80" t="str">
        <f>VLOOKUP($AQ5,$AQ$3:$AS$15,3,0)</f>
        <v>Nuno Henriques</v>
      </c>
      <c r="K155" s="58" t="str">
        <f t="shared" ref="K155:K157" si="80">IF(ISNUMBER(G155),IF(I155&gt;G155,3,IF(I155=G155,1,0))," ")</f>
        <v xml:space="preserve"> </v>
      </c>
      <c r="L155" s="14" t="s">
        <v>98</v>
      </c>
    </row>
    <row r="156" spans="2:12" ht="15.75" customHeight="1" x14ac:dyDescent="0.35">
      <c r="B156" s="73">
        <v>43239</v>
      </c>
      <c r="C156" s="78">
        <v>0.61805555555555558</v>
      </c>
      <c r="D156" s="78"/>
      <c r="E156" s="58" t="str">
        <f t="shared" si="79"/>
        <v xml:space="preserve"> </v>
      </c>
      <c r="F156" s="14" t="str">
        <f>VLOOKUP($AQ11,$AQ$3:$AS$15,3,0)</f>
        <v>Nuno Afonso</v>
      </c>
      <c r="G156" s="79"/>
      <c r="H156" s="14" t="s">
        <v>57</v>
      </c>
      <c r="I156" s="79"/>
      <c r="J156" s="80" t="str">
        <f>VLOOKUP($AQ7,$AQ$3:$AS$15,3,0)</f>
        <v>Carolina Villarigues</v>
      </c>
      <c r="K156" s="58" t="str">
        <f t="shared" si="80"/>
        <v xml:space="preserve"> </v>
      </c>
      <c r="L156" s="14" t="s">
        <v>108</v>
      </c>
    </row>
    <row r="157" spans="2:12" ht="15.75" customHeight="1" x14ac:dyDescent="0.35">
      <c r="B157" s="73">
        <v>43239</v>
      </c>
      <c r="C157" s="78">
        <v>0.61805555555555558</v>
      </c>
      <c r="D157" s="78"/>
      <c r="E157" s="58" t="str">
        <f t="shared" si="79"/>
        <v xml:space="preserve"> </v>
      </c>
      <c r="F157" s="14" t="str">
        <f>VLOOKUP($AQ13,$AQ$3:$AS$15,3,0)</f>
        <v>Ricardo Campos</v>
      </c>
      <c r="G157" s="79"/>
      <c r="H157" s="14" t="s">
        <v>57</v>
      </c>
      <c r="I157" s="79"/>
      <c r="J157" s="80" t="str">
        <f>VLOOKUP($AQ9,$AQ$3:$AS$15,3,0)</f>
        <v>Rui Varela</v>
      </c>
      <c r="K157" s="58" t="str">
        <f t="shared" si="80"/>
        <v xml:space="preserve"> </v>
      </c>
      <c r="L157" s="14" t="s">
        <v>138</v>
      </c>
    </row>
    <row r="158" spans="2:12" ht="15.75" customHeight="1" x14ac:dyDescent="0.35">
      <c r="B158" s="8"/>
      <c r="C158" s="8"/>
      <c r="D158" s="8"/>
      <c r="E158" s="7"/>
      <c r="F158" s="7"/>
      <c r="G158" s="7"/>
      <c r="H158" s="7"/>
      <c r="I158" s="7"/>
      <c r="J158" s="7"/>
      <c r="K158" s="7"/>
      <c r="L158" s="8"/>
    </row>
    <row r="159" spans="2:12" ht="15.75" customHeight="1" x14ac:dyDescent="0.35">
      <c r="B159" s="8"/>
      <c r="C159" s="8"/>
      <c r="D159" s="8"/>
      <c r="E159" s="7"/>
      <c r="F159" s="7"/>
      <c r="G159" s="7"/>
      <c r="H159" s="7"/>
      <c r="I159" s="7"/>
      <c r="J159" s="7"/>
      <c r="K159" s="7"/>
      <c r="L159" s="8"/>
    </row>
    <row r="160" spans="2:12" ht="15.75" customHeight="1" x14ac:dyDescent="0.35">
      <c r="B160" s="8"/>
      <c r="C160" s="8"/>
      <c r="D160" s="8"/>
      <c r="E160" s="7"/>
      <c r="F160" s="7"/>
      <c r="G160" s="7"/>
      <c r="H160" s="7"/>
      <c r="I160" s="7"/>
      <c r="J160" s="7"/>
      <c r="K160" s="7"/>
      <c r="L160" s="8"/>
    </row>
    <row r="161" spans="2:12" ht="15.75" customHeight="1" x14ac:dyDescent="0.35">
      <c r="B161" s="14" t="s">
        <v>33</v>
      </c>
      <c r="C161" s="14" t="s">
        <v>34</v>
      </c>
      <c r="D161" s="14" t="s">
        <v>35</v>
      </c>
      <c r="E161" s="12" t="s">
        <v>36</v>
      </c>
      <c r="F161" s="7"/>
      <c r="G161" s="7"/>
      <c r="H161" s="7"/>
      <c r="I161" s="7"/>
      <c r="J161" s="7"/>
      <c r="K161" s="12" t="s">
        <v>36</v>
      </c>
      <c r="L161" s="46"/>
    </row>
    <row r="162" spans="2:12" ht="15.75" customHeight="1" x14ac:dyDescent="0.35">
      <c r="B162" s="93" t="s">
        <v>92</v>
      </c>
      <c r="C162" s="94"/>
      <c r="D162" s="94"/>
      <c r="E162" s="94"/>
      <c r="F162" s="94"/>
      <c r="G162" s="94"/>
      <c r="H162" s="94"/>
      <c r="I162" s="94"/>
      <c r="J162" s="94"/>
      <c r="K162" s="12"/>
      <c r="L162" s="14" t="s">
        <v>38</v>
      </c>
    </row>
    <row r="163" spans="2:12" ht="15.75" customHeight="1" x14ac:dyDescent="0.35">
      <c r="B163" s="73">
        <v>43239</v>
      </c>
      <c r="C163" s="78">
        <v>0.65277777777777779</v>
      </c>
      <c r="D163" s="78"/>
      <c r="E163" s="58" t="str">
        <f t="shared" ref="E163:E165" si="81">IF(ISNUMBER(G163),IF(G163&gt;I163,3,IF(G163=I163,1,0))," ")</f>
        <v xml:space="preserve"> </v>
      </c>
      <c r="F163" s="14" t="str">
        <f>VLOOKUP($AQ8,$AQ$3:$AS$15,3,0)</f>
        <v>Luís M. Silva</v>
      </c>
      <c r="G163" s="79"/>
      <c r="H163" s="14" t="s">
        <v>57</v>
      </c>
      <c r="I163" s="79"/>
      <c r="J163" s="80" t="str">
        <f t="shared" ref="J163:J164" si="82">VLOOKUP($AQ5,$AQ$3:$AS$15,3,0)</f>
        <v>Nuno Henriques</v>
      </c>
      <c r="K163" s="58" t="str">
        <f t="shared" ref="K163:K165" si="83">IF(ISNUMBER(G163),IF(I163&gt;G163,3,IF(I163=G163,1,0))," ")</f>
        <v xml:space="preserve"> </v>
      </c>
      <c r="L163" s="14" t="s">
        <v>103</v>
      </c>
    </row>
    <row r="164" spans="2:12" ht="15.75" customHeight="1" x14ac:dyDescent="0.35">
      <c r="B164" s="73">
        <v>43239</v>
      </c>
      <c r="C164" s="78">
        <v>0.65277777777777779</v>
      </c>
      <c r="D164" s="78"/>
      <c r="E164" s="58" t="str">
        <f t="shared" si="81"/>
        <v xml:space="preserve"> </v>
      </c>
      <c r="F164" s="80" t="str">
        <f>VLOOKUP($AQ7,$AQ$3:$AS$15,3,0)</f>
        <v>Carolina Villarigues</v>
      </c>
      <c r="G164" s="79"/>
      <c r="H164" s="14" t="s">
        <v>57</v>
      </c>
      <c r="I164" s="79"/>
      <c r="J164" s="14" t="str">
        <f t="shared" si="82"/>
        <v>Miguel Castro</v>
      </c>
      <c r="K164" s="58" t="str">
        <f t="shared" si="83"/>
        <v xml:space="preserve"> </v>
      </c>
      <c r="L164" s="14" t="s">
        <v>110</v>
      </c>
    </row>
    <row r="165" spans="2:12" ht="15.75" customHeight="1" x14ac:dyDescent="0.35">
      <c r="B165" s="73">
        <v>43239</v>
      </c>
      <c r="C165" s="78">
        <v>0.65277777777777779</v>
      </c>
      <c r="D165" s="78"/>
      <c r="E165" s="58" t="str">
        <f t="shared" si="81"/>
        <v xml:space="preserve"> </v>
      </c>
      <c r="F165" s="14" t="str">
        <f>VLOOKUP($AQ12,$AQ$3:$AS$15,3,0)</f>
        <v xml:space="preserve">Cláudio Garcia </v>
      </c>
      <c r="G165" s="79"/>
      <c r="H165" s="14" t="s">
        <v>57</v>
      </c>
      <c r="I165" s="79"/>
      <c r="J165" s="80" t="str">
        <f>VLOOKUP($AQ10,$AQ$3:$AS$15,3,0)</f>
        <v>Hugo Carvalho</v>
      </c>
      <c r="K165" s="58" t="str">
        <f t="shared" si="83"/>
        <v xml:space="preserve"> </v>
      </c>
      <c r="L165" s="14" t="s">
        <v>107</v>
      </c>
    </row>
    <row r="166" spans="2:12" ht="15.75" customHeight="1" x14ac:dyDescent="0.35">
      <c r="B166" s="8"/>
      <c r="C166" s="8"/>
      <c r="D166" s="8"/>
      <c r="E166" s="7"/>
      <c r="F166" s="7"/>
      <c r="G166" s="7"/>
      <c r="H166" s="7"/>
      <c r="I166" s="7"/>
      <c r="J166" s="7"/>
      <c r="K166" s="7"/>
      <c r="L166" s="8"/>
    </row>
    <row r="167" spans="2:12" ht="15.75" customHeight="1" x14ac:dyDescent="0.35">
      <c r="B167" s="8"/>
      <c r="C167" s="8"/>
      <c r="D167" s="8"/>
      <c r="E167" s="7"/>
      <c r="F167" s="7"/>
      <c r="G167" s="7"/>
      <c r="H167" s="7"/>
      <c r="I167" s="7"/>
      <c r="J167" s="7"/>
      <c r="K167" s="7"/>
      <c r="L167" s="8"/>
    </row>
    <row r="168" spans="2:12" ht="15.75" customHeight="1" x14ac:dyDescent="0.35">
      <c r="B168" s="8"/>
      <c r="C168" s="8"/>
      <c r="D168" s="8"/>
      <c r="E168" s="7"/>
      <c r="F168" s="7"/>
      <c r="G168" s="7"/>
      <c r="H168" s="7"/>
      <c r="I168" s="7"/>
      <c r="J168" s="7"/>
      <c r="K168" s="7"/>
      <c r="L168" s="8"/>
    </row>
    <row r="169" spans="2:12" ht="15.75" customHeight="1" x14ac:dyDescent="0.35">
      <c r="B169" s="14" t="s">
        <v>33</v>
      </c>
      <c r="C169" s="14" t="s">
        <v>34</v>
      </c>
      <c r="D169" s="14" t="s">
        <v>35</v>
      </c>
      <c r="E169" s="12" t="s">
        <v>36</v>
      </c>
      <c r="F169" s="7"/>
      <c r="G169" s="7"/>
      <c r="H169" s="7"/>
      <c r="I169" s="7"/>
      <c r="J169" s="7"/>
      <c r="K169" s="12" t="s">
        <v>36</v>
      </c>
      <c r="L169" s="8"/>
    </row>
    <row r="170" spans="2:12" ht="15.75" customHeight="1" x14ac:dyDescent="0.35">
      <c r="B170" s="93" t="s">
        <v>93</v>
      </c>
      <c r="C170" s="94"/>
      <c r="D170" s="94"/>
      <c r="E170" s="94"/>
      <c r="F170" s="94"/>
      <c r="G170" s="94"/>
      <c r="H170" s="94"/>
      <c r="I170" s="94"/>
      <c r="J170" s="94"/>
      <c r="K170" s="12"/>
      <c r="L170" s="14" t="s">
        <v>38</v>
      </c>
    </row>
    <row r="171" spans="2:12" ht="15.75" customHeight="1" x14ac:dyDescent="0.35">
      <c r="B171" s="73">
        <v>43239</v>
      </c>
      <c r="C171" s="78">
        <v>0.6875</v>
      </c>
      <c r="D171" s="78"/>
      <c r="E171" s="58" t="str">
        <f t="shared" ref="E171:E173" si="84">IF(ISNUMBER(G171),IF(G171&gt;I171,3,IF(G171=I171,1,0))," ")</f>
        <v xml:space="preserve"> </v>
      </c>
      <c r="F171" s="14" t="str">
        <f>VLOOKUP($AQ10,$AQ$3:$AS$15,3,0)</f>
        <v>Hugo Carvalho</v>
      </c>
      <c r="G171" s="79"/>
      <c r="H171" s="14" t="s">
        <v>57</v>
      </c>
      <c r="I171" s="79"/>
      <c r="J171" s="80" t="str">
        <f t="shared" ref="J171:J173" si="85">VLOOKUP($AQ5,$AQ$3:$AS$15,3,0)</f>
        <v>Nuno Henriques</v>
      </c>
      <c r="K171" s="58" t="str">
        <f t="shared" ref="K171:K173" si="86">IF(ISNUMBER(G171),IF(I171&gt;G171,3,IF(I171=G171,1,0))," ")</f>
        <v xml:space="preserve"> </v>
      </c>
      <c r="L171" s="14" t="s">
        <v>103</v>
      </c>
    </row>
    <row r="172" spans="2:12" ht="15.75" customHeight="1" x14ac:dyDescent="0.35">
      <c r="B172" s="73">
        <v>43239</v>
      </c>
      <c r="C172" s="78">
        <v>0.6875</v>
      </c>
      <c r="D172" s="78"/>
      <c r="E172" s="58" t="str">
        <f t="shared" si="84"/>
        <v xml:space="preserve"> </v>
      </c>
      <c r="F172" s="80" t="str">
        <f>VLOOKUP($AQ9,$AQ$3:$AS$15,3,0)</f>
        <v>Rui Varela</v>
      </c>
      <c r="G172" s="79"/>
      <c r="H172" s="14" t="s">
        <v>57</v>
      </c>
      <c r="I172" s="79"/>
      <c r="J172" s="14" t="str">
        <f t="shared" si="85"/>
        <v>Miguel Castro</v>
      </c>
      <c r="K172" s="58" t="str">
        <f t="shared" si="86"/>
        <v xml:space="preserve"> </v>
      </c>
      <c r="L172" s="14" t="s">
        <v>138</v>
      </c>
    </row>
    <row r="173" spans="2:12" ht="15.75" customHeight="1" x14ac:dyDescent="0.35">
      <c r="B173" s="73">
        <v>43239</v>
      </c>
      <c r="C173" s="78">
        <v>0.6875</v>
      </c>
      <c r="D173" s="78"/>
      <c r="E173" s="58" t="str">
        <f t="shared" si="84"/>
        <v xml:space="preserve"> </v>
      </c>
      <c r="F173" s="14" t="str">
        <f>VLOOKUP($AQ8,$AQ$3:$AS$15,3,0)</f>
        <v>Luís M. Silva</v>
      </c>
      <c r="G173" s="79"/>
      <c r="H173" s="14" t="s">
        <v>57</v>
      </c>
      <c r="I173" s="79"/>
      <c r="J173" s="80" t="str">
        <f t="shared" si="85"/>
        <v>Carolina Villarigues</v>
      </c>
      <c r="K173" s="58" t="str">
        <f t="shared" si="86"/>
        <v xml:space="preserve"> </v>
      </c>
      <c r="L173" s="14" t="s">
        <v>110</v>
      </c>
    </row>
    <row r="174" spans="2:12" ht="15.75" customHeight="1" x14ac:dyDescent="0.35">
      <c r="B174" s="8"/>
      <c r="C174" s="8"/>
      <c r="D174" s="8"/>
      <c r="E174" s="7"/>
      <c r="F174" s="7"/>
      <c r="G174" s="7"/>
      <c r="H174" s="7"/>
      <c r="I174" s="7"/>
      <c r="J174" s="7"/>
      <c r="K174" s="7"/>
      <c r="L174" s="8"/>
    </row>
    <row r="175" spans="2:12" ht="15.75" customHeight="1" x14ac:dyDescent="0.35">
      <c r="B175" s="8"/>
      <c r="C175" s="8"/>
      <c r="D175" s="8"/>
      <c r="E175" s="7"/>
      <c r="F175" s="7"/>
      <c r="G175" s="7"/>
      <c r="H175" s="7"/>
      <c r="I175" s="7"/>
      <c r="J175" s="7"/>
      <c r="K175" s="7"/>
      <c r="L175" s="8"/>
    </row>
    <row r="176" spans="2:12" ht="15.75" customHeight="1" x14ac:dyDescent="0.35">
      <c r="B176" s="8"/>
      <c r="C176" s="8"/>
      <c r="D176" s="8"/>
      <c r="E176" s="7"/>
      <c r="F176" s="7"/>
      <c r="G176" s="7"/>
      <c r="H176" s="7"/>
      <c r="I176" s="7"/>
      <c r="J176" s="7"/>
      <c r="K176" s="7"/>
      <c r="L176" s="8"/>
    </row>
    <row r="177" spans="2:12" ht="15.75" customHeight="1" x14ac:dyDescent="0.35">
      <c r="B177" s="14" t="s">
        <v>33</v>
      </c>
      <c r="C177" s="14" t="s">
        <v>34</v>
      </c>
      <c r="D177" s="14" t="s">
        <v>35</v>
      </c>
      <c r="E177" s="12" t="s">
        <v>36</v>
      </c>
      <c r="F177" s="7"/>
      <c r="G177" s="7"/>
      <c r="H177" s="7"/>
      <c r="I177" s="7"/>
      <c r="J177" s="7"/>
      <c r="K177" s="12" t="s">
        <v>36</v>
      </c>
      <c r="L177" s="8"/>
    </row>
    <row r="178" spans="2:12" ht="15.75" customHeight="1" x14ac:dyDescent="0.35">
      <c r="B178" s="93" t="s">
        <v>94</v>
      </c>
      <c r="C178" s="94"/>
      <c r="D178" s="94"/>
      <c r="E178" s="94"/>
      <c r="F178" s="94"/>
      <c r="G178" s="94"/>
      <c r="H178" s="94"/>
      <c r="I178" s="94"/>
      <c r="J178" s="94"/>
      <c r="K178" s="12"/>
      <c r="L178" s="14" t="s">
        <v>38</v>
      </c>
    </row>
    <row r="179" spans="2:12" ht="15.75" customHeight="1" x14ac:dyDescent="0.35">
      <c r="B179" s="73">
        <v>43239</v>
      </c>
      <c r="C179" s="78">
        <v>0.72222222222222221</v>
      </c>
      <c r="D179" s="78"/>
      <c r="E179" s="58" t="str">
        <f t="shared" ref="E179:E181" si="87">IF(ISNUMBER(G179),IF(G179&gt;I179,3,IF(G179=I179,1,0))," ")</f>
        <v xml:space="preserve"> </v>
      </c>
      <c r="F179" s="80" t="str">
        <f>VLOOKUP($AQ13,$AQ$3:$AS$15,3,0)</f>
        <v>Ricardo Campos</v>
      </c>
      <c r="G179" s="79"/>
      <c r="H179" s="14" t="s">
        <v>57</v>
      </c>
      <c r="I179" s="79"/>
      <c r="J179" s="80" t="str">
        <f>VLOOKUP($AQ11,$AQ$3:$AS$15,3,0)</f>
        <v>Nuno Afonso</v>
      </c>
      <c r="K179" s="58" t="str">
        <f t="shared" ref="K179:K181" si="88">IF(ISNUMBER(G179),IF(I179&gt;G179,3,IF(I179=G179,1,0))," ")</f>
        <v xml:space="preserve"> </v>
      </c>
      <c r="L179" s="14" t="s">
        <v>139</v>
      </c>
    </row>
    <row r="180" spans="2:12" ht="15.75" customHeight="1" x14ac:dyDescent="0.35">
      <c r="B180" s="73">
        <v>43239</v>
      </c>
      <c r="C180" s="78">
        <v>0.72222222222222221</v>
      </c>
      <c r="D180" s="78"/>
      <c r="E180" s="58" t="str">
        <f t="shared" si="87"/>
        <v xml:space="preserve"> </v>
      </c>
      <c r="F180" s="14" t="str">
        <f>VLOOKUP($AQ10,$AQ$3:$AS$15,3,0)</f>
        <v>Hugo Carvalho</v>
      </c>
      <c r="G180" s="79"/>
      <c r="H180" s="14" t="s">
        <v>57</v>
      </c>
      <c r="I180" s="79"/>
      <c r="J180" s="14" t="str">
        <f t="shared" ref="J180:J181" si="89">VLOOKUP($AQ7,$AQ$3:$AS$15,3,0)</f>
        <v>Carolina Villarigues</v>
      </c>
      <c r="K180" s="58" t="str">
        <f t="shared" si="88"/>
        <v xml:space="preserve"> </v>
      </c>
      <c r="L180" s="14" t="s">
        <v>101</v>
      </c>
    </row>
    <row r="181" spans="2:12" ht="15.75" customHeight="1" x14ac:dyDescent="0.35">
      <c r="B181" s="73">
        <v>43239</v>
      </c>
      <c r="C181" s="78">
        <v>0.72222222222222221</v>
      </c>
      <c r="D181" s="78"/>
      <c r="E181" s="58" t="str">
        <f t="shared" si="87"/>
        <v xml:space="preserve"> </v>
      </c>
      <c r="F181" s="80" t="str">
        <f>VLOOKUP($AQ9,$AQ$3:$AS$15,3,0)</f>
        <v>Rui Varela</v>
      </c>
      <c r="G181" s="79"/>
      <c r="H181" s="14" t="s">
        <v>57</v>
      </c>
      <c r="I181" s="79"/>
      <c r="J181" s="14" t="str">
        <f t="shared" si="89"/>
        <v>Luís M. Silva</v>
      </c>
      <c r="K181" s="58" t="str">
        <f t="shared" si="88"/>
        <v xml:space="preserve"> </v>
      </c>
      <c r="L181" s="14" t="s">
        <v>138</v>
      </c>
    </row>
    <row r="182" spans="2:12" ht="15.75" customHeight="1" x14ac:dyDescent="0.35">
      <c r="B182" s="8"/>
      <c r="C182" s="8"/>
      <c r="D182" s="8"/>
      <c r="E182" s="7"/>
      <c r="F182" s="7"/>
      <c r="G182" s="7"/>
      <c r="H182" s="7"/>
      <c r="I182" s="7"/>
      <c r="J182" s="7"/>
      <c r="K182" s="7"/>
      <c r="L182" s="46"/>
    </row>
    <row r="183" spans="2:12" ht="15.75" customHeight="1" x14ac:dyDescent="0.35">
      <c r="B183" s="8"/>
      <c r="C183" s="8"/>
      <c r="D183" s="8"/>
      <c r="E183" s="7"/>
      <c r="F183" s="7"/>
      <c r="G183" s="7"/>
      <c r="H183" s="7"/>
      <c r="I183" s="7"/>
      <c r="J183" s="7"/>
      <c r="K183" s="7"/>
      <c r="L183" s="46"/>
    </row>
    <row r="184" spans="2:12" ht="15.75" customHeight="1" x14ac:dyDescent="0.35">
      <c r="B184" s="8"/>
      <c r="C184" s="8"/>
      <c r="D184" s="8"/>
      <c r="E184" s="7"/>
      <c r="F184" s="7"/>
      <c r="G184" s="7"/>
      <c r="H184" s="7"/>
      <c r="I184" s="7"/>
      <c r="J184" s="7"/>
      <c r="K184" s="7"/>
      <c r="L184" s="8"/>
    </row>
    <row r="185" spans="2:12" ht="15.75" customHeight="1" x14ac:dyDescent="0.35">
      <c r="B185" s="14" t="s">
        <v>33</v>
      </c>
      <c r="C185" s="14" t="s">
        <v>34</v>
      </c>
      <c r="D185" s="14" t="s">
        <v>35</v>
      </c>
      <c r="E185" s="12" t="s">
        <v>36</v>
      </c>
      <c r="F185" s="7"/>
      <c r="G185" s="7"/>
      <c r="H185" s="7"/>
      <c r="I185" s="7"/>
      <c r="J185" s="7"/>
      <c r="K185" s="12" t="s">
        <v>36</v>
      </c>
      <c r="L185" s="8"/>
    </row>
    <row r="186" spans="2:12" ht="15.75" customHeight="1" x14ac:dyDescent="0.35">
      <c r="B186" s="93" t="s">
        <v>95</v>
      </c>
      <c r="C186" s="94"/>
      <c r="D186" s="94"/>
      <c r="E186" s="94"/>
      <c r="F186" s="94"/>
      <c r="G186" s="94"/>
      <c r="H186" s="94"/>
      <c r="I186" s="94"/>
      <c r="J186" s="94"/>
      <c r="K186" s="12"/>
      <c r="L186" s="14" t="s">
        <v>38</v>
      </c>
    </row>
    <row r="187" spans="2:12" ht="15.75" customHeight="1" x14ac:dyDescent="0.35">
      <c r="B187" s="73">
        <v>43239</v>
      </c>
      <c r="C187" s="78">
        <v>0.75694444444444453</v>
      </c>
      <c r="D187" s="78"/>
      <c r="E187" s="58" t="str">
        <f t="shared" ref="E187:E189" si="90">IF(ISNUMBER(G187),IF(G187&gt;I187,3,IF(G187=I187,1,0))," ")</f>
        <v xml:space="preserve"> </v>
      </c>
      <c r="F187" s="14" t="str">
        <f>VLOOKUP($AQ12,$AQ$3:$AS$15,3,0)</f>
        <v xml:space="preserve">Cláudio Garcia </v>
      </c>
      <c r="G187" s="79"/>
      <c r="H187" s="14" t="s">
        <v>57</v>
      </c>
      <c r="I187" s="79"/>
      <c r="J187" s="80" t="str">
        <f t="shared" ref="J187:J188" si="91">VLOOKUP($AQ5,$AQ$3:$AS$15,3,0)</f>
        <v>Nuno Henriques</v>
      </c>
      <c r="K187" s="58" t="str">
        <f t="shared" ref="K187:K189" si="92">IF(ISNUMBER(G187),IF(I187&gt;G187,3,IF(I187=G187,1,0))," ")</f>
        <v xml:space="preserve"> </v>
      </c>
      <c r="L187" s="14" t="s">
        <v>110</v>
      </c>
    </row>
    <row r="188" spans="2:12" ht="15.75" customHeight="1" x14ac:dyDescent="0.35">
      <c r="B188" s="73">
        <v>43239</v>
      </c>
      <c r="C188" s="78">
        <v>0.75694444444444453</v>
      </c>
      <c r="D188" s="78"/>
      <c r="E188" s="58" t="str">
        <f t="shared" si="90"/>
        <v xml:space="preserve"> </v>
      </c>
      <c r="F188" s="80" t="str">
        <f>VLOOKUP($AQ11,$AQ$3:$AS$15,3,0)</f>
        <v>Nuno Afonso</v>
      </c>
      <c r="G188" s="79"/>
      <c r="H188" s="14" t="s">
        <v>57</v>
      </c>
      <c r="I188" s="79"/>
      <c r="J188" s="14" t="str">
        <f t="shared" si="91"/>
        <v>Miguel Castro</v>
      </c>
      <c r="K188" s="58" t="str">
        <f t="shared" si="92"/>
        <v xml:space="preserve"> </v>
      </c>
      <c r="L188" s="14" t="s">
        <v>108</v>
      </c>
    </row>
    <row r="189" spans="2:12" ht="15.75" customHeight="1" x14ac:dyDescent="0.35">
      <c r="B189" s="73">
        <v>43239</v>
      </c>
      <c r="C189" s="78">
        <v>0.75694444444444453</v>
      </c>
      <c r="D189" s="78"/>
      <c r="E189" s="58" t="str">
        <f t="shared" si="90"/>
        <v xml:space="preserve"> </v>
      </c>
      <c r="F189" s="14" t="str">
        <f>VLOOKUP($AQ10,$AQ$3:$AS$15,3,0)</f>
        <v>Hugo Carvalho</v>
      </c>
      <c r="G189" s="79"/>
      <c r="H189" s="14" t="s">
        <v>57</v>
      </c>
      <c r="I189" s="79"/>
      <c r="J189" s="80" t="str">
        <f>VLOOKUP($AQ9,$AQ$3:$AS$15,3,0)</f>
        <v>Rui Varela</v>
      </c>
      <c r="K189" s="58" t="str">
        <f t="shared" si="92"/>
        <v xml:space="preserve"> </v>
      </c>
      <c r="L189" s="14" t="s">
        <v>106</v>
      </c>
    </row>
    <row r="190" spans="2:12" ht="15.75" customHeight="1" x14ac:dyDescent="0.35">
      <c r="B190" s="8"/>
      <c r="C190" s="8"/>
      <c r="D190" s="8"/>
      <c r="E190" s="7"/>
      <c r="F190" s="7"/>
      <c r="G190" s="7"/>
      <c r="H190" s="7"/>
      <c r="I190" s="7"/>
      <c r="J190" s="7"/>
      <c r="K190" s="7"/>
      <c r="L190" s="8"/>
    </row>
    <row r="191" spans="2:12" ht="15.75" customHeight="1" x14ac:dyDescent="0.35">
      <c r="B191" s="8"/>
      <c r="C191" s="8"/>
      <c r="D191" s="8"/>
      <c r="E191" s="7"/>
      <c r="F191" s="7"/>
      <c r="G191" s="7"/>
      <c r="H191" s="7"/>
      <c r="I191" s="7"/>
      <c r="J191" s="7"/>
      <c r="K191" s="7"/>
      <c r="L191" s="8"/>
    </row>
    <row r="192" spans="2:12" ht="15.75" customHeight="1" x14ac:dyDescent="0.35">
      <c r="B192" s="8"/>
      <c r="C192" s="8"/>
      <c r="D192" s="8"/>
      <c r="E192" s="7"/>
      <c r="F192" s="7"/>
      <c r="G192" s="7"/>
      <c r="H192" s="7"/>
      <c r="I192" s="7"/>
      <c r="J192" s="7"/>
      <c r="K192" s="7"/>
      <c r="L192" s="8"/>
    </row>
    <row r="193" spans="2:12" ht="15.75" customHeight="1" x14ac:dyDescent="0.35">
      <c r="B193" s="14" t="s">
        <v>33</v>
      </c>
      <c r="C193" s="14" t="s">
        <v>34</v>
      </c>
      <c r="D193" s="14" t="s">
        <v>35</v>
      </c>
      <c r="E193" s="12" t="s">
        <v>36</v>
      </c>
      <c r="F193" s="7"/>
      <c r="G193" s="7"/>
      <c r="H193" s="7"/>
      <c r="I193" s="7"/>
      <c r="J193" s="7"/>
      <c r="K193" s="12" t="s">
        <v>36</v>
      </c>
      <c r="L193" s="8"/>
    </row>
    <row r="194" spans="2:12" ht="15.75" customHeight="1" x14ac:dyDescent="0.35">
      <c r="B194" s="93" t="s">
        <v>96</v>
      </c>
      <c r="C194" s="94"/>
      <c r="D194" s="94"/>
      <c r="E194" s="94"/>
      <c r="F194" s="94"/>
      <c r="G194" s="94"/>
      <c r="H194" s="94"/>
      <c r="I194" s="94"/>
      <c r="J194" s="94"/>
      <c r="K194" s="12"/>
      <c r="L194" s="14" t="s">
        <v>38</v>
      </c>
    </row>
    <row r="195" spans="2:12" ht="15.75" customHeight="1" x14ac:dyDescent="0.35">
      <c r="B195" s="73">
        <v>43239</v>
      </c>
      <c r="C195" s="78">
        <v>0.79166666666666663</v>
      </c>
      <c r="D195" s="78"/>
      <c r="E195" s="58" t="str">
        <f t="shared" ref="E195:E197" si="93">IF(ISNUMBER(G195),IF(G195&gt;I195,3,IF(G195=I195,1,0))," ")</f>
        <v xml:space="preserve"> </v>
      </c>
      <c r="F195" s="14" t="str">
        <f>VLOOKUP($AQ13,$AQ$3:$AS$15,3,0)</f>
        <v>Ricardo Campos</v>
      </c>
      <c r="G195" s="79"/>
      <c r="H195" s="14" t="s">
        <v>57</v>
      </c>
      <c r="I195" s="79"/>
      <c r="J195" s="80" t="str">
        <f t="shared" ref="J195:J197" si="94">VLOOKUP($AQ6,$AQ$3:$AS$15,3,0)</f>
        <v>Miguel Castro</v>
      </c>
      <c r="K195" s="58" t="str">
        <f t="shared" ref="K195:K197" si="95">IF(ISNUMBER(G195),IF(I195&gt;G195,3,IF(I195=G195,1,0))," ")</f>
        <v xml:space="preserve"> </v>
      </c>
      <c r="L195" s="14" t="s">
        <v>139</v>
      </c>
    </row>
    <row r="196" spans="2:12" ht="15.75" customHeight="1" x14ac:dyDescent="0.35">
      <c r="B196" s="73">
        <v>43239</v>
      </c>
      <c r="C196" s="78">
        <v>0.79166666666666663</v>
      </c>
      <c r="D196" s="78"/>
      <c r="E196" s="58" t="str">
        <f t="shared" si="93"/>
        <v xml:space="preserve"> </v>
      </c>
      <c r="F196" s="80" t="str">
        <f>VLOOKUP($AQ12,$AQ$3:$AS$15,3,0)</f>
        <v xml:space="preserve">Cláudio Garcia </v>
      </c>
      <c r="G196" s="79"/>
      <c r="H196" s="14" t="s">
        <v>57</v>
      </c>
      <c r="I196" s="79"/>
      <c r="J196" s="80" t="str">
        <f t="shared" si="94"/>
        <v>Carolina Villarigues</v>
      </c>
      <c r="K196" s="58" t="str">
        <f t="shared" si="95"/>
        <v xml:space="preserve"> </v>
      </c>
      <c r="L196" s="14" t="s">
        <v>107</v>
      </c>
    </row>
    <row r="197" spans="2:12" ht="15.75" customHeight="1" x14ac:dyDescent="0.35">
      <c r="B197" s="73">
        <v>43239</v>
      </c>
      <c r="C197" s="78">
        <v>0.79166666666666663</v>
      </c>
      <c r="D197" s="78"/>
      <c r="E197" s="58" t="str">
        <f t="shared" si="93"/>
        <v xml:space="preserve"> </v>
      </c>
      <c r="F197" s="80" t="str">
        <f>VLOOKUP($AQ11,$AQ$3:$AS$15,3,0)</f>
        <v>Nuno Afonso</v>
      </c>
      <c r="G197" s="79"/>
      <c r="H197" s="14" t="s">
        <v>57</v>
      </c>
      <c r="I197" s="79"/>
      <c r="J197" s="80" t="str">
        <f t="shared" si="94"/>
        <v>Luís M. Silva</v>
      </c>
      <c r="K197" s="58" t="str">
        <f t="shared" si="95"/>
        <v xml:space="preserve"> </v>
      </c>
      <c r="L197" s="14" t="s">
        <v>98</v>
      </c>
    </row>
    <row r="198" spans="2:12" ht="15.75" customHeight="1" x14ac:dyDescent="0.35"/>
    <row r="199" spans="2:12" ht="15.75" customHeight="1" x14ac:dyDescent="0.35"/>
    <row r="200" spans="2:12" ht="15.75" customHeight="1" x14ac:dyDescent="0.35"/>
    <row r="201" spans="2:12" ht="15.75" customHeight="1" x14ac:dyDescent="0.35"/>
    <row r="202" spans="2:12" ht="15.75" customHeight="1" x14ac:dyDescent="0.35"/>
    <row r="203" spans="2:12" ht="15.75" customHeight="1" x14ac:dyDescent="0.35"/>
    <row r="204" spans="2:12" ht="15.75" customHeight="1" x14ac:dyDescent="0.35"/>
    <row r="205" spans="2:12" ht="15.75" customHeight="1" x14ac:dyDescent="0.35"/>
    <row r="206" spans="2:12" ht="15.75" customHeight="1" x14ac:dyDescent="0.35"/>
    <row r="207" spans="2:12" ht="15.75" customHeight="1" x14ac:dyDescent="0.35"/>
    <row r="208" spans="2:12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25">
    <mergeCell ref="B178:J178"/>
    <mergeCell ref="B186:J186"/>
    <mergeCell ref="B194:J194"/>
    <mergeCell ref="B114:J114"/>
    <mergeCell ref="B122:J122"/>
    <mergeCell ref="B130:J130"/>
    <mergeCell ref="B138:J138"/>
    <mergeCell ref="B146:J146"/>
    <mergeCell ref="B154:J154"/>
    <mergeCell ref="B162:J162"/>
    <mergeCell ref="B77:J77"/>
    <mergeCell ref="B85:J85"/>
    <mergeCell ref="B93:J93"/>
    <mergeCell ref="B106:J106"/>
    <mergeCell ref="B170:J170"/>
    <mergeCell ref="B37:J37"/>
    <mergeCell ref="B45:J45"/>
    <mergeCell ref="B53:J53"/>
    <mergeCell ref="B61:J61"/>
    <mergeCell ref="B69:J69"/>
    <mergeCell ref="AS3:AS4"/>
    <mergeCell ref="B5:J5"/>
    <mergeCell ref="B13:J13"/>
    <mergeCell ref="B21:J21"/>
    <mergeCell ref="B29:J29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6</vt:i4>
      </vt:variant>
    </vt:vector>
  </HeadingPairs>
  <TitlesOfParts>
    <vt:vector size="6" baseType="lpstr">
      <vt:lpstr>1º Divisão 24-25</vt:lpstr>
      <vt:lpstr>2ª Divisão 24-25</vt:lpstr>
      <vt:lpstr>3º Divisão SERIE A 2017-2018</vt:lpstr>
      <vt:lpstr>3ª Divisão 2018-2019  (2)</vt:lpstr>
      <vt:lpstr>3º Divisão SERIE B 2017-2018</vt:lpstr>
      <vt:lpstr>2ª Divisão 2018-2019(old)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Nuno Miguel Félix Henriques</cp:lastModifiedBy>
  <dcterms:created xsi:type="dcterms:W3CDTF">2024-11-14T22:40:38Z</dcterms:created>
  <dcterms:modified xsi:type="dcterms:W3CDTF">2024-11-17T12:53:52Z</dcterms:modified>
</cp:coreProperties>
</file>